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<sst xmlns="http://schemas.openxmlformats.org/spreadsheetml/2006/main" count="416" uniqueCount="153">
  <si>
    <t/>
  </si>
  <si>
    <t>Наименование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</si>
  <si>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</si>
  <si>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</si>
  <si>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</si>
  <si>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</si>
  <si>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</si>
  <si>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</si>
  <si>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</si>
  <si>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</si>
  <si>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Публичные нормативные выплаты гражданам несоциального характера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</si>
  <si>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</si>
  <si>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</si>
  <si>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</si>
  <si>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</si>
  <si>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</si>
  <si>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</si>
  <si>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</si>
  <si>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</si>
  <si>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</si>
  <si>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</si>
  <si>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</si>
  <si>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</si>
  <si>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</si>
  <si>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</si>
  <si>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</si>
  <si>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</si>
  <si>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</si>
  <si>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</si>
  <si>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</si>
  <si>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</si>
  <si>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</si>
  <si>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</si>
  <si>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</si>
  <si>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0502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</si>
  <si>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</si>
  <si>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</si>
  <si>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</si>
  <si>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</si>
  <si>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</si>
  <si>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</si>
  <si>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</si>
  <si>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</si>
  <si>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</si>
  <si>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</si>
  <si>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</si>
  <si>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</si>
  <si>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</si>
  <si>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</si>
  <si>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</si>
  <si>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</si>
  <si>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</si>
  <si>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</si>
  <si>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</si>
  <si>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</si>
  <si>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</si>
  <si>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</si>
  <si>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</si>
  <si>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</si>
  <si>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</si>
  <si>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</si>
  <si>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</si>
  <si>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</si>
  <si>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</si>
  <si>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</si>
  <si>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</si>
  <si>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</si>
  <si>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</si>
  <si>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</si>
  <si>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</si>
  <si>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</si>
  <si>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</si>
  <si>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</si>
  <si>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</si>
  <si>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</si>
  <si>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</si>
  <si>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</si>
  <si>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</si>
  <si>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</si>
  <si>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</si>
  <si>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Культура, кинематография и средства массовой информации</t>
  </si>
  <si>
    <t>Физическая культура и спорт</t>
  </si>
  <si>
    <t>0800</t>
  </si>
  <si>
    <t>0700</t>
  </si>
  <si>
    <t>1100</t>
  </si>
  <si>
    <t>Итого расходов</t>
  </si>
  <si>
    <t>к решению Сортавальского городского поселения</t>
  </si>
  <si>
    <t>тыс.руб.</t>
  </si>
  <si>
    <t>АДМИНИСТРАЦИЯ МУНИЦИПАЛЬНОГО ОБРАЗОВАНИЯ "СОРТАВАЛЬСКОЕ ГОРОДСКОЕ ПОСЕЛЕНИЕ"</t>
  </si>
  <si>
    <t>"О бюджете Сортавальского городского поселения на 2017 год</t>
  </si>
  <si>
    <t>и на плановый период 2018 и 2019 годов"</t>
  </si>
  <si>
    <t>Код главного распорядителя</t>
  </si>
  <si>
    <t>Сумма</t>
  </si>
  <si>
    <t>003</t>
  </si>
  <si>
    <t>Глава Сортавальского городского поселения</t>
  </si>
  <si>
    <t>20С0010010</t>
  </si>
  <si>
    <t>Аппарат Администрации Сортавальского городского поселения</t>
  </si>
  <si>
    <t>20С0010020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</si>
  <si>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</si>
  <si>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2000042140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</si>
  <si>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</si>
  <si>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</si>
  <si>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</t>
  </si>
  <si>
    <t>0111</t>
  </si>
  <si>
    <t>Резервный фонд Сортавальского городского поселения</t>
  </si>
  <si>
    <t>2000070540</t>
  </si>
  <si>
    <t>Резервные средства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</si>
  <si>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</si>
  <si>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</si>
  <si>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</si>
  <si>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</si>
  <si>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</si>
  <si>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</si>
  <si>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</si>
  <si>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</si>
  <si>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</si>
  <si>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2000070620</t>
  </si>
  <si>
    <t>Содержание и ремонт дорог</t>
  </si>
  <si>
    <t>2000070820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</si>
  <si>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</si>
  <si>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</si>
  <si>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</si>
  <si>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</si>
  <si>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</si>
  <si>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</si>
  <si>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</si>
  <si>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</si>
  <si>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</si>
  <si>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</si>
  <si>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</si>
  <si>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</si>
  <si>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</si>
  <si>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320</t>
  </si>
  <si>
    <t>Мероприятия по осуществлению дезинфекции, где проживают малообеспеченные семьи из группы риска</t>
  </si>
  <si>
    <t>0300270170</t>
  </si>
  <si>
    <t>Приобретение товаров, работ, услуг  в пользу граждан в целях их социального обеспечения</t>
  </si>
  <si>
    <t>Процентные платежи по муниципальному долгу Сортавальского городского поселения</t>
  </si>
  <si>
    <t>2000070410</t>
  </si>
  <si>
    <t>20С0070320</t>
  </si>
  <si>
    <t>2000070460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</si>
  <si>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</si>
  <si>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</si>
  <si>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</si>
  <si>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</si>
  <si>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Мероприятия по развитию физической культуры и массового спорта</t>
  </si>
  <si>
    <t>2000070910</t>
  </si>
  <si>
    <t>2018 год</t>
  </si>
  <si>
    <t>2019 год</t>
  </si>
  <si>
    <t>Мероприятия по обеспечению первичных мер пожарной безопасности в границах Сортавальского городского поселения</t>
  </si>
  <si>
    <t>Приложение № 4</t>
  </si>
  <si>
    <t>Ведомственная структура расходов бюджета Сортавальского городского поселения                                        по главному распорядителю бюджетных средств, разделам, подразделам и целевым статьям (муниципальным программам  непрограммным направлениям деятельности), группам и подгруппам видов расходов классификации расходов бюджета                                                                                         на плановый период 2018 и 2019 годов</t>
  </si>
  <si>
    <t>Мероприятия в области земельных отношений</t>
  </si>
  <si>
    <t>Мероприятия в области градостроительной деятельности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</si>
</sst>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00"/>
  </numFmts>
  <fonts count="44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6" fillId="33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8" fillId="0" borderId="10" xfId="0" applyNumberFormat="1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vertical="center" wrapText="1"/>
    </xf>
    <xf numFmtId="0" fontId="8" fillId="0" borderId="0" xfId="0" applyNumberFormat="1" applyFont="1" applyAlignment="1">
      <alignment horizontal="center" vertical="center" wrapText="1"/>
    </xf>
    <xf numFmtId="0" fontId="5" fillId="33" borderId="11" xfId="0" applyNumberFormat="1" applyFont="1" applyFill="1" applyBorder="1" applyAlignment="1">
      <alignment vertical="center" wrapText="1"/>
    </xf>
    <xf numFmtId="0" fontId="5" fillId="33" borderId="12" xfId="0" applyNumberFormat="1" applyFont="1" applyFill="1" applyBorder="1" applyAlignment="1">
      <alignment vertical="center" wrapText="1"/>
    </xf>
    <xf numFmtId="173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34" borderId="0" xfId="0" applyNumberFormat="1" applyFont="1" applyFill="1" applyAlignment="1">
      <alignment/>
    </xf>
    <xf numFmtId="0" fontId="7" fillId="0" borderId="0" xfId="0" applyNumberFormat="1" applyFont="1" applyBorder="1" applyAlignment="1">
      <alignment/>
    </xf>
    <xf numFmtId="0" fontId="7" fillId="34" borderId="0" xfId="0" applyNumberFormat="1" applyFont="1" applyFill="1" applyAlignment="1">
      <alignment/>
    </xf>
    <xf numFmtId="0" fontId="8" fillId="0" borderId="10" xfId="0" applyNumberFormat="1" applyFont="1" applyBorder="1" applyAlignment="1">
      <alignment horizontal="center" vertical="center"/>
    </xf>
    <xf numFmtId="173" fontId="8" fillId="34" borderId="13" xfId="0" applyNumberFormat="1" applyFont="1" applyFill="1" applyBorder="1" applyAlignment="1">
      <alignment horizontal="center" vertical="center"/>
    </xf>
    <xf numFmtId="173" fontId="8" fillId="35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center"/>
    </xf>
    <xf numFmtId="0" fontId="6" fillId="33" borderId="14" xfId="0" applyNumberFormat="1" applyFont="1" applyFill="1" applyBorder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4"/>
  <sheetViews>
    <sheetView tabSelected="1" zoomScale="110" zoomScaleNormal="110" zoomScalePageLayoutView="0" workbookViewId="0" topLeftCell="A64">
      <selection activeCell="T63" sqref="T63"/>
    </sheetView>
  </sheetViews>
  <sheetFormatPr defaultColWidth="0" defaultRowHeight="12.75"/>
  <cols>
    <col min="1" max="1" width="17.57421875" style="3" customWidth="1"/>
    <col min="2" max="3" width="9.140625" style="3" customWidth="1"/>
    <col min="4" max="4" width="3.421875" style="3" customWidth="1"/>
    <col min="5" max="5" width="6.8515625" style="3" customWidth="1"/>
    <col min="6" max="6" width="10.421875" style="3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0.7109375" style="1" customWidth="1"/>
    <col min="15" max="15" width="6.00390625" style="1" hidden="1" customWidth="1"/>
    <col min="16" max="16" width="15.57421875" style="1" hidden="1" customWidth="1"/>
    <col min="17" max="17" width="11.57421875" style="3" customWidth="1"/>
    <col min="18" max="18" width="12.00390625" style="3" customWidth="1"/>
    <col min="19" max="20" width="9.140625" style="3" customWidth="1"/>
    <col min="21" max="16384" width="0" style="3" hidden="1" customWidth="1"/>
  </cols>
  <sheetData>
    <row r="1" spans="1:19" s="1" customFormat="1" ht="18.75" customHeight="1">
      <c r="A1"/>
      <c r="B1"/>
      <c r="C1"/>
      <c r="D1"/>
      <c r="E1" s="5"/>
      <c r="F1" s="5"/>
      <c r="G1" s="5"/>
      <c r="H1" s="5" t="s">
        <v>149</v>
      </c>
      <c r="I1" s="5"/>
      <c r="J1" s="5"/>
      <c r="K1" s="5"/>
      <c r="L1" s="5"/>
      <c r="M1" s="5"/>
      <c r="N1" s="5"/>
      <c r="O1" s="5"/>
      <c r="P1" s="5"/>
      <c r="Q1" s="5"/>
      <c r="R1" s="5"/>
      <c r="S1" s="20"/>
    </row>
    <row r="2" spans="1:19" s="1" customFormat="1" ht="15.75" customHeight="1">
      <c r="A2"/>
      <c r="B2"/>
      <c r="C2"/>
      <c r="D2"/>
      <c r="E2" s="5"/>
      <c r="F2" s="5"/>
      <c r="G2" s="5"/>
      <c r="H2" s="5" t="s">
        <v>86</v>
      </c>
      <c r="I2" s="5"/>
      <c r="J2" s="5"/>
      <c r="K2" s="5"/>
      <c r="L2" s="5"/>
      <c r="M2" s="5"/>
      <c r="N2" s="5"/>
      <c r="O2" s="5"/>
      <c r="P2" s="5"/>
      <c r="Q2" s="5"/>
      <c r="R2" s="5"/>
      <c r="S2" s="20"/>
    </row>
    <row r="3" spans="1:19" s="1" customFormat="1" ht="20.25" customHeight="1">
      <c r="A3"/>
      <c r="B3"/>
      <c r="C3"/>
      <c r="D3"/>
      <c r="E3" s="5"/>
      <c r="F3" s="5"/>
      <c r="G3" s="5"/>
      <c r="H3" s="5" t="s">
        <v>89</v>
      </c>
      <c r="I3" s="5"/>
      <c r="J3" s="5"/>
      <c r="K3" s="5"/>
      <c r="L3" s="5"/>
      <c r="M3" s="5"/>
      <c r="N3" s="5"/>
      <c r="O3" s="5"/>
      <c r="P3" s="5"/>
      <c r="Q3" s="5"/>
      <c r="R3" s="5"/>
      <c r="S3" s="20"/>
    </row>
    <row r="4" spans="1:19" s="1" customFormat="1" ht="20.25" customHeight="1">
      <c r="A4"/>
      <c r="B4"/>
      <c r="C4"/>
      <c r="D4"/>
      <c r="E4" s="5"/>
      <c r="F4" s="5"/>
      <c r="G4" s="5"/>
      <c r="H4" s="5" t="s">
        <v>90</v>
      </c>
      <c r="I4" s="5"/>
      <c r="J4" s="5"/>
      <c r="K4" s="5"/>
      <c r="L4" s="5"/>
      <c r="M4" s="5"/>
      <c r="N4" s="5"/>
      <c r="O4" s="5"/>
      <c r="P4" s="5"/>
      <c r="Q4" s="5"/>
      <c r="R4" s="5"/>
      <c r="S4" s="20"/>
    </row>
    <row r="5" spans="1:16" s="1" customFormat="1" ht="20.25" customHeight="1">
      <c r="A5"/>
      <c r="B5"/>
      <c r="C5"/>
      <c r="D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0"/>
    </row>
    <row r="6" spans="1:18" s="1" customFormat="1" ht="18" customHeight="1">
      <c r="A6" s="42" t="s">
        <v>150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s="1" customFormat="1" ht="22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1:18" s="1" customFormat="1" ht="1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8" s="1" customFormat="1" ht="27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6" s="1" customFormat="1" ht="8.25" customHeight="1">
      <c r="A1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20"/>
    </row>
    <row r="11" spans="7:17" s="1" customFormat="1" ht="13.5" customHeight="1">
      <c r="G11" s="2"/>
      <c r="H11" s="2"/>
      <c r="I11" s="2"/>
      <c r="J11" s="2"/>
      <c r="K11" s="2"/>
      <c r="L11" s="2"/>
      <c r="M11" s="2"/>
      <c r="N11" s="2"/>
      <c r="O11" s="23"/>
      <c r="P11" s="20"/>
      <c r="Q11" t="s">
        <v>87</v>
      </c>
    </row>
    <row r="12" spans="1:18" s="1" customFormat="1" ht="51" customHeight="1">
      <c r="A12" s="74" t="s">
        <v>1</v>
      </c>
      <c r="B12" s="75"/>
      <c r="C12" s="75"/>
      <c r="D12" s="75"/>
      <c r="E12" s="76"/>
      <c r="F12" s="80" t="s">
        <v>91</v>
      </c>
      <c r="G12" s="74" t="s">
        <v>66</v>
      </c>
      <c r="H12" s="75"/>
      <c r="I12" s="76"/>
      <c r="J12" s="74" t="s">
        <v>67</v>
      </c>
      <c r="K12" s="75"/>
      <c r="L12" s="75"/>
      <c r="M12" s="76"/>
      <c r="N12" s="80" t="s">
        <v>68</v>
      </c>
      <c r="O12" s="43" t="s">
        <v>92</v>
      </c>
      <c r="P12" s="43"/>
      <c r="Q12" s="44" t="s">
        <v>92</v>
      </c>
      <c r="R12" s="44"/>
    </row>
    <row r="13" spans="1:18" s="1" customFormat="1" ht="51" customHeight="1">
      <c r="A13" s="77"/>
      <c r="B13" s="78"/>
      <c r="C13" s="78"/>
      <c r="D13" s="78"/>
      <c r="E13" s="79"/>
      <c r="F13" s="81"/>
      <c r="G13" s="77"/>
      <c r="H13" s="78"/>
      <c r="I13" s="79"/>
      <c r="J13" s="77"/>
      <c r="K13" s="78"/>
      <c r="L13" s="78"/>
      <c r="M13" s="79"/>
      <c r="N13" s="81"/>
      <c r="O13" s="8"/>
      <c r="P13" s="8"/>
      <c r="Q13" s="6" t="s">
        <v>146</v>
      </c>
      <c r="R13" s="29" t="s">
        <v>147</v>
      </c>
    </row>
    <row r="14" spans="1:18" s="1" customFormat="1" ht="51" customHeight="1">
      <c r="A14" s="83" t="s">
        <v>88</v>
      </c>
      <c r="B14" s="83"/>
      <c r="C14" s="83"/>
      <c r="D14" s="83"/>
      <c r="E14" s="83"/>
      <c r="F14" s="9" t="s">
        <v>93</v>
      </c>
      <c r="G14" s="84" t="s">
        <v>0</v>
      </c>
      <c r="H14" s="84"/>
      <c r="I14" s="84"/>
      <c r="J14" s="84" t="s">
        <v>0</v>
      </c>
      <c r="K14" s="84"/>
      <c r="L14" s="84"/>
      <c r="M14" s="84"/>
      <c r="N14" s="10" t="s">
        <v>0</v>
      </c>
      <c r="O14" s="85" t="e">
        <f>O15+O18+O25+#REF!+O31+O44+O47+O51+O65+#REF!+#REF!+O97+O100+O110+#REF!+#REF!</f>
        <v>#REF!</v>
      </c>
      <c r="P14" s="85"/>
      <c r="Q14" s="30">
        <f>Q15+Q44+Q51+Q65+Q87+Q91+Q97+Q110+Q106</f>
        <v>81500.6</v>
      </c>
      <c r="R14" s="30">
        <f>R15+R44+R51+R65+R87+R91+R97+R106+R110</f>
        <v>77566.20000000001</v>
      </c>
    </row>
    <row r="15" spans="1:19" s="4" customFormat="1" ht="25.5" customHeight="1">
      <c r="A15" s="57" t="s">
        <v>69</v>
      </c>
      <c r="B15" s="57"/>
      <c r="C15" s="57"/>
      <c r="D15" s="57"/>
      <c r="E15" s="57"/>
      <c r="F15" s="11" t="s">
        <v>93</v>
      </c>
      <c r="G15" s="58" t="s">
        <v>70</v>
      </c>
      <c r="H15" s="58"/>
      <c r="I15" s="58"/>
      <c r="J15" s="58"/>
      <c r="K15" s="58"/>
      <c r="L15" s="58"/>
      <c r="M15" s="58"/>
      <c r="N15" s="11"/>
      <c r="O15" s="59" t="e">
        <f>O16+O19+O26+#REF!+O32+O29</f>
        <v>#REF!</v>
      </c>
      <c r="P15" s="59"/>
      <c r="Q15" s="31">
        <f>Q16+Q19+Q26+Q29+Q32</f>
        <v>16817.800000000003</v>
      </c>
      <c r="R15" s="31">
        <f>R16+R19+R26+R29+R32</f>
        <v>16899.800000000003</v>
      </c>
      <c r="S15" s="24"/>
    </row>
    <row r="16" spans="1:20" s="26" customFormat="1" ht="41.25" customHeight="1">
      <c r="A16" s="46" t="s">
        <v>3</v>
      </c>
      <c r="B16" s="46"/>
      <c r="C16" s="46"/>
      <c r="D16" s="46"/>
      <c r="E16" s="46"/>
      <c r="F16" s="12" t="s">
        <v>93</v>
      </c>
      <c r="G16" s="73" t="s">
        <v>2</v>
      </c>
      <c r="H16" s="73"/>
      <c r="I16" s="73"/>
      <c r="J16" s="71"/>
      <c r="K16" s="71"/>
      <c r="L16" s="71"/>
      <c r="M16" s="71"/>
      <c r="N16" s="12"/>
      <c r="O16" s="72">
        <f>1216200</f>
        <v>1216200</v>
      </c>
      <c r="P16" s="72"/>
      <c r="Q16" s="32">
        <f>Q17</f>
        <v>1708.1</v>
      </c>
      <c r="R16" s="32">
        <f>R17</f>
        <v>2017.7</v>
      </c>
      <c r="S16" s="25"/>
      <c r="T16" s="25"/>
    </row>
    <row r="17" spans="1:18" s="1" customFormat="1" ht="29.25" customHeight="1">
      <c r="A17" s="49" t="s">
        <v>94</v>
      </c>
      <c r="B17" s="49"/>
      <c r="C17" s="49"/>
      <c r="D17" s="49"/>
      <c r="E17" s="49"/>
      <c r="F17" s="13" t="s">
        <v>93</v>
      </c>
      <c r="G17" s="38" t="s">
        <v>2</v>
      </c>
      <c r="H17" s="38"/>
      <c r="I17" s="38"/>
      <c r="J17" s="39" t="s">
        <v>95</v>
      </c>
      <c r="K17" s="39"/>
      <c r="L17" s="39"/>
      <c r="M17" s="39"/>
      <c r="N17" s="13"/>
      <c r="O17" s="40">
        <v>1216200</v>
      </c>
      <c r="P17" s="40"/>
      <c r="Q17" s="33">
        <f>Q18</f>
        <v>1708.1</v>
      </c>
      <c r="R17" s="33">
        <f>R18</f>
        <v>2017.7</v>
      </c>
    </row>
    <row r="18" spans="1:19" s="1" customFormat="1" ht="35.25" customHeight="1">
      <c r="A18" s="41" t="s">
        <v>5</v>
      </c>
      <c r="B18" s="41"/>
      <c r="C18" s="41"/>
      <c r="D18" s="41"/>
      <c r="E18" s="41"/>
      <c r="F18" s="13" t="s">
        <v>93</v>
      </c>
      <c r="G18" s="38" t="s">
        <v>2</v>
      </c>
      <c r="H18" s="38"/>
      <c r="I18" s="38"/>
      <c r="J18" s="39" t="s">
        <v>95</v>
      </c>
      <c r="K18" s="39"/>
      <c r="L18" s="39"/>
      <c r="M18" s="39"/>
      <c r="N18" s="7" t="s">
        <v>4</v>
      </c>
      <c r="O18" s="40">
        <v>1216200</v>
      </c>
      <c r="P18" s="40"/>
      <c r="Q18" s="33">
        <v>1708.1</v>
      </c>
      <c r="R18" s="34">
        <v>2017.7</v>
      </c>
      <c r="S18" s="27"/>
    </row>
    <row r="19" spans="1:20" s="26" customFormat="1" ht="55.5" customHeight="1">
      <c r="A19" s="47" t="s">
        <v>7</v>
      </c>
      <c r="B19" s="47"/>
      <c r="C19" s="47"/>
      <c r="D19" s="47"/>
      <c r="E19" s="47"/>
      <c r="F19" s="15" t="s">
        <v>93</v>
      </c>
      <c r="G19" s="54" t="s">
        <v>6</v>
      </c>
      <c r="H19" s="54"/>
      <c r="I19" s="54"/>
      <c r="J19" s="55"/>
      <c r="K19" s="55"/>
      <c r="L19" s="55"/>
      <c r="M19" s="55"/>
      <c r="N19" s="15"/>
      <c r="O19" s="56">
        <f>O20+O24</f>
        <v>8982300</v>
      </c>
      <c r="P19" s="56"/>
      <c r="Q19" s="32">
        <f>Q20+Q24</f>
        <v>13382.2</v>
      </c>
      <c r="R19" s="32">
        <f>R20+R24</f>
        <v>13043.400000000001</v>
      </c>
      <c r="S19" s="25"/>
      <c r="T19" s="25"/>
    </row>
    <row r="20" spans="1:18" s="1" customFormat="1" ht="27.75" customHeight="1">
      <c r="A20" s="49" t="s">
        <v>96</v>
      </c>
      <c r="B20" s="49"/>
      <c r="C20" s="49"/>
      <c r="D20" s="49"/>
      <c r="E20" s="49"/>
      <c r="F20" s="13" t="s">
        <v>93</v>
      </c>
      <c r="G20" s="38" t="s">
        <v>6</v>
      </c>
      <c r="H20" s="38"/>
      <c r="I20" s="38"/>
      <c r="J20" s="39" t="s">
        <v>97</v>
      </c>
      <c r="K20" s="39"/>
      <c r="L20" s="39"/>
      <c r="M20" s="39"/>
      <c r="N20" s="13"/>
      <c r="O20" s="40">
        <f>O21+O22+O23</f>
        <v>8980300</v>
      </c>
      <c r="P20" s="40"/>
      <c r="Q20" s="33">
        <f>Q21+Q22+Q23</f>
        <v>13380.2</v>
      </c>
      <c r="R20" s="33">
        <f>R21+R22+R23</f>
        <v>13041.400000000001</v>
      </c>
    </row>
    <row r="21" spans="1:18" s="1" customFormat="1" ht="31.5" customHeight="1">
      <c r="A21" s="41" t="s">
        <v>5</v>
      </c>
      <c r="B21" s="41"/>
      <c r="C21" s="41"/>
      <c r="D21" s="41"/>
      <c r="E21" s="41"/>
      <c r="F21" s="13" t="s">
        <v>93</v>
      </c>
      <c r="G21" s="38" t="s">
        <v>6</v>
      </c>
      <c r="H21" s="38"/>
      <c r="I21" s="38"/>
      <c r="J21" s="39" t="s">
        <v>97</v>
      </c>
      <c r="K21" s="39"/>
      <c r="L21" s="39"/>
      <c r="M21" s="39"/>
      <c r="N21" s="7" t="s">
        <v>4</v>
      </c>
      <c r="O21" s="40">
        <f>7994600</f>
        <v>7994600</v>
      </c>
      <c r="P21" s="40"/>
      <c r="Q21" s="33">
        <v>11482.8</v>
      </c>
      <c r="R21" s="34">
        <v>11429.7</v>
      </c>
    </row>
    <row r="22" spans="1:18" s="1" customFormat="1" ht="43.5" customHeight="1">
      <c r="A22" s="41" t="s">
        <v>9</v>
      </c>
      <c r="B22" s="41"/>
      <c r="C22" s="41"/>
      <c r="D22" s="41"/>
      <c r="E22" s="41"/>
      <c r="F22" s="13" t="s">
        <v>93</v>
      </c>
      <c r="G22" s="38" t="s">
        <v>6</v>
      </c>
      <c r="H22" s="38"/>
      <c r="I22" s="38"/>
      <c r="J22" s="39" t="s">
        <v>97</v>
      </c>
      <c r="K22" s="39"/>
      <c r="L22" s="39"/>
      <c r="M22" s="39"/>
      <c r="N22" s="7" t="s">
        <v>8</v>
      </c>
      <c r="O22" s="40">
        <v>982700</v>
      </c>
      <c r="P22" s="40"/>
      <c r="Q22" s="33">
        <v>1897.2</v>
      </c>
      <c r="R22" s="34">
        <v>1611.5</v>
      </c>
    </row>
    <row r="23" spans="1:18" s="1" customFormat="1" ht="26.25" customHeight="1">
      <c r="A23" s="41" t="s">
        <v>12</v>
      </c>
      <c r="B23" s="41"/>
      <c r="C23" s="41"/>
      <c r="D23" s="41"/>
      <c r="E23" s="41"/>
      <c r="F23" s="13" t="s">
        <v>93</v>
      </c>
      <c r="G23" s="38" t="s">
        <v>6</v>
      </c>
      <c r="H23" s="38"/>
      <c r="I23" s="38"/>
      <c r="J23" s="39" t="s">
        <v>97</v>
      </c>
      <c r="K23" s="39"/>
      <c r="L23" s="39"/>
      <c r="M23" s="39"/>
      <c r="N23" s="7" t="s">
        <v>11</v>
      </c>
      <c r="O23" s="40">
        <f>3000</f>
        <v>3000</v>
      </c>
      <c r="P23" s="40"/>
      <c r="Q23" s="33">
        <v>0.2</v>
      </c>
      <c r="R23" s="34">
        <v>0.2</v>
      </c>
    </row>
    <row r="24" spans="1:18" s="1" customFormat="1" ht="84.75" customHeight="1">
      <c r="A24" s="49" t="s">
        <v>98</v>
      </c>
      <c r="B24" s="49"/>
      <c r="C24" s="49"/>
      <c r="D24" s="49"/>
      <c r="E24" s="49"/>
      <c r="F24" s="13" t="s">
        <v>93</v>
      </c>
      <c r="G24" s="38" t="s">
        <v>6</v>
      </c>
      <c r="H24" s="38"/>
      <c r="I24" s="38"/>
      <c r="J24" s="39" t="s">
        <v>99</v>
      </c>
      <c r="K24" s="39"/>
      <c r="L24" s="39"/>
      <c r="M24" s="39"/>
      <c r="N24" s="13"/>
      <c r="O24" s="40">
        <f>2000</f>
        <v>2000</v>
      </c>
      <c r="P24" s="40"/>
      <c r="Q24" s="33">
        <f>O24/1000</f>
        <v>2</v>
      </c>
      <c r="R24" s="33">
        <f>R25</f>
        <v>2</v>
      </c>
    </row>
    <row r="25" spans="1:18" s="1" customFormat="1" ht="42" customHeight="1">
      <c r="A25" s="41" t="s">
        <v>9</v>
      </c>
      <c r="B25" s="41"/>
      <c r="C25" s="41"/>
      <c r="D25" s="41"/>
      <c r="E25" s="41"/>
      <c r="F25" s="13" t="s">
        <v>93</v>
      </c>
      <c r="G25" s="38" t="s">
        <v>6</v>
      </c>
      <c r="H25" s="38"/>
      <c r="I25" s="38"/>
      <c r="J25" s="39" t="s">
        <v>99</v>
      </c>
      <c r="K25" s="39"/>
      <c r="L25" s="39"/>
      <c r="M25" s="39"/>
      <c r="N25" s="7" t="s">
        <v>8</v>
      </c>
      <c r="O25" s="40">
        <f>2000</f>
        <v>2000</v>
      </c>
      <c r="P25" s="40"/>
      <c r="Q25" s="33">
        <f>O25/1000</f>
        <v>2</v>
      </c>
      <c r="R25" s="36">
        <v>2</v>
      </c>
    </row>
    <row r="26" spans="1:20" s="26" customFormat="1" ht="58.5" customHeight="1">
      <c r="A26" s="47" t="s">
        <v>14</v>
      </c>
      <c r="B26" s="47"/>
      <c r="C26" s="47"/>
      <c r="D26" s="47"/>
      <c r="E26" s="47"/>
      <c r="F26" s="15" t="s">
        <v>93</v>
      </c>
      <c r="G26" s="54" t="s">
        <v>13</v>
      </c>
      <c r="H26" s="54"/>
      <c r="I26" s="54"/>
      <c r="J26" s="55"/>
      <c r="K26" s="55"/>
      <c r="L26" s="55"/>
      <c r="M26" s="55"/>
      <c r="N26" s="15"/>
      <c r="O26" s="56">
        <f>252700</f>
        <v>252700</v>
      </c>
      <c r="P26" s="56"/>
      <c r="Q26" s="32">
        <f>Q27</f>
        <v>251.6</v>
      </c>
      <c r="R26" s="32">
        <f>R27</f>
        <v>251.6</v>
      </c>
      <c r="S26" s="25"/>
      <c r="T26" s="25"/>
    </row>
    <row r="27" spans="1:18" s="1" customFormat="1" ht="39" customHeight="1">
      <c r="A27" s="49" t="s">
        <v>100</v>
      </c>
      <c r="B27" s="49"/>
      <c r="C27" s="49"/>
      <c r="D27" s="49"/>
      <c r="E27" s="49"/>
      <c r="F27" s="13" t="s">
        <v>93</v>
      </c>
      <c r="G27" s="38" t="s">
        <v>13</v>
      </c>
      <c r="H27" s="38"/>
      <c r="I27" s="38"/>
      <c r="J27" s="39" t="s">
        <v>101</v>
      </c>
      <c r="K27" s="39"/>
      <c r="L27" s="39"/>
      <c r="M27" s="39"/>
      <c r="N27" s="13"/>
      <c r="O27" s="40">
        <f>252700</f>
        <v>252700</v>
      </c>
      <c r="P27" s="40"/>
      <c r="Q27" s="33">
        <f>Q28</f>
        <v>251.6</v>
      </c>
      <c r="R27" s="33">
        <f>R28</f>
        <v>251.6</v>
      </c>
    </row>
    <row r="28" spans="1:18" s="1" customFormat="1" ht="25.5" customHeight="1">
      <c r="A28" s="41" t="s">
        <v>16</v>
      </c>
      <c r="B28" s="41"/>
      <c r="C28" s="41"/>
      <c r="D28" s="41"/>
      <c r="E28" s="41"/>
      <c r="F28" s="13" t="s">
        <v>93</v>
      </c>
      <c r="G28" s="38" t="s">
        <v>13</v>
      </c>
      <c r="H28" s="38"/>
      <c r="I28" s="38"/>
      <c r="J28" s="39" t="s">
        <v>101</v>
      </c>
      <c r="K28" s="39"/>
      <c r="L28" s="39"/>
      <c r="M28" s="39"/>
      <c r="N28" s="7" t="s">
        <v>15</v>
      </c>
      <c r="O28" s="40">
        <f>252700</f>
        <v>252700</v>
      </c>
      <c r="P28" s="40"/>
      <c r="Q28" s="33">
        <v>251.6</v>
      </c>
      <c r="R28" s="35">
        <v>251.6</v>
      </c>
    </row>
    <row r="29" spans="1:20" s="26" customFormat="1" ht="27.75" customHeight="1">
      <c r="A29" s="47" t="s">
        <v>102</v>
      </c>
      <c r="B29" s="47"/>
      <c r="C29" s="47"/>
      <c r="D29" s="47"/>
      <c r="E29" s="47"/>
      <c r="F29" s="15" t="s">
        <v>93</v>
      </c>
      <c r="G29" s="55" t="s">
        <v>103</v>
      </c>
      <c r="H29" s="55"/>
      <c r="I29" s="55"/>
      <c r="J29" s="55"/>
      <c r="K29" s="55"/>
      <c r="L29" s="55"/>
      <c r="M29" s="55"/>
      <c r="N29" s="15"/>
      <c r="O29" s="56">
        <f>O30</f>
        <v>1882900</v>
      </c>
      <c r="P29" s="56"/>
      <c r="Q29" s="32">
        <f>Q30</f>
        <v>100</v>
      </c>
      <c r="R29" s="32">
        <f>R30</f>
        <v>100</v>
      </c>
      <c r="S29" s="25"/>
      <c r="T29" s="25"/>
    </row>
    <row r="30" spans="1:18" s="1" customFormat="1" ht="28.5" customHeight="1">
      <c r="A30" s="49" t="s">
        <v>104</v>
      </c>
      <c r="B30" s="49"/>
      <c r="C30" s="49"/>
      <c r="D30" s="49"/>
      <c r="E30" s="49"/>
      <c r="F30" s="13" t="s">
        <v>93</v>
      </c>
      <c r="G30" s="68" t="s">
        <v>103</v>
      </c>
      <c r="H30" s="68"/>
      <c r="I30" s="68"/>
      <c r="J30" s="39" t="s">
        <v>105</v>
      </c>
      <c r="K30" s="39"/>
      <c r="L30" s="39"/>
      <c r="M30" s="39"/>
      <c r="N30" s="13"/>
      <c r="O30" s="40">
        <f>O31</f>
        <v>1882900</v>
      </c>
      <c r="P30" s="40"/>
      <c r="Q30" s="33">
        <f>Q31</f>
        <v>100</v>
      </c>
      <c r="R30" s="33">
        <f>R31</f>
        <v>100</v>
      </c>
    </row>
    <row r="31" spans="1:18" s="1" customFormat="1" ht="29.25" customHeight="1">
      <c r="A31" s="41" t="s">
        <v>106</v>
      </c>
      <c r="B31" s="41"/>
      <c r="C31" s="41"/>
      <c r="D31" s="41"/>
      <c r="E31" s="41"/>
      <c r="F31" s="13" t="s">
        <v>93</v>
      </c>
      <c r="G31" s="68" t="s">
        <v>103</v>
      </c>
      <c r="H31" s="68"/>
      <c r="I31" s="68"/>
      <c r="J31" s="39" t="s">
        <v>105</v>
      </c>
      <c r="K31" s="39"/>
      <c r="L31" s="39"/>
      <c r="M31" s="39"/>
      <c r="N31" s="7">
        <v>870</v>
      </c>
      <c r="O31" s="40">
        <v>1882900</v>
      </c>
      <c r="P31" s="40"/>
      <c r="Q31" s="33">
        <v>100</v>
      </c>
      <c r="R31" s="36">
        <v>100</v>
      </c>
    </row>
    <row r="32" spans="1:20" s="26" customFormat="1" ht="34.5" customHeight="1">
      <c r="A32" s="47" t="s">
        <v>18</v>
      </c>
      <c r="B32" s="47"/>
      <c r="C32" s="47"/>
      <c r="D32" s="47"/>
      <c r="E32" s="47"/>
      <c r="F32" s="15" t="s">
        <v>93</v>
      </c>
      <c r="G32" s="54" t="s">
        <v>17</v>
      </c>
      <c r="H32" s="54"/>
      <c r="I32" s="54"/>
      <c r="J32" s="55"/>
      <c r="K32" s="55"/>
      <c r="L32" s="55"/>
      <c r="M32" s="55"/>
      <c r="N32" s="15"/>
      <c r="O32" s="56" t="e">
        <f>O38+#REF!</f>
        <v>#REF!</v>
      </c>
      <c r="P32" s="56"/>
      <c r="Q32" s="32">
        <f>Q33+Q35+Q37+Q39+Q42</f>
        <v>1375.8999999999999</v>
      </c>
      <c r="R32" s="32">
        <f>R33+R35+R37+R39+R42</f>
        <v>1487.1</v>
      </c>
      <c r="S32" s="25"/>
      <c r="T32" s="25"/>
    </row>
    <row r="33" spans="1:18" s="1" customFormat="1" ht="41.25" customHeight="1">
      <c r="A33" s="49" t="s">
        <v>64</v>
      </c>
      <c r="B33" s="49"/>
      <c r="C33" s="49"/>
      <c r="D33" s="49"/>
      <c r="E33" s="49"/>
      <c r="F33" s="13" t="s">
        <v>93</v>
      </c>
      <c r="G33" s="38" t="s">
        <v>17</v>
      </c>
      <c r="H33" s="38"/>
      <c r="I33" s="38"/>
      <c r="J33" s="39" t="s">
        <v>107</v>
      </c>
      <c r="K33" s="39"/>
      <c r="L33" s="39"/>
      <c r="M33" s="39"/>
      <c r="N33" s="7"/>
      <c r="O33" s="40">
        <v>84000</v>
      </c>
      <c r="P33" s="40"/>
      <c r="Q33" s="33">
        <f>Q34</f>
        <v>86.1</v>
      </c>
      <c r="R33" s="33">
        <f>R34</f>
        <v>90.4</v>
      </c>
    </row>
    <row r="34" spans="1:18" s="1" customFormat="1" ht="43.5" customHeight="1">
      <c r="A34" s="41" t="s">
        <v>9</v>
      </c>
      <c r="B34" s="41"/>
      <c r="C34" s="41"/>
      <c r="D34" s="41"/>
      <c r="E34" s="41"/>
      <c r="F34" s="13" t="s">
        <v>93</v>
      </c>
      <c r="G34" s="38" t="s">
        <v>17</v>
      </c>
      <c r="H34" s="38"/>
      <c r="I34" s="38"/>
      <c r="J34" s="39" t="s">
        <v>107</v>
      </c>
      <c r="K34" s="39"/>
      <c r="L34" s="39"/>
      <c r="M34" s="39"/>
      <c r="N34" s="7">
        <v>240</v>
      </c>
      <c r="O34" s="40">
        <v>358500</v>
      </c>
      <c r="P34" s="40"/>
      <c r="Q34" s="33">
        <v>86.1</v>
      </c>
      <c r="R34" s="35">
        <v>90.4</v>
      </c>
    </row>
    <row r="35" spans="1:18" s="1" customFormat="1" ht="42" customHeight="1">
      <c r="A35" s="49" t="s">
        <v>65</v>
      </c>
      <c r="B35" s="49"/>
      <c r="C35" s="49"/>
      <c r="D35" s="49"/>
      <c r="E35" s="49"/>
      <c r="F35" s="13" t="s">
        <v>93</v>
      </c>
      <c r="G35" s="38" t="s">
        <v>17</v>
      </c>
      <c r="H35" s="38"/>
      <c r="I35" s="38"/>
      <c r="J35" s="39" t="s">
        <v>108</v>
      </c>
      <c r="K35" s="39"/>
      <c r="L35" s="39"/>
      <c r="M35" s="39"/>
      <c r="N35" s="35"/>
      <c r="O35" s="40">
        <v>358500</v>
      </c>
      <c r="P35" s="40"/>
      <c r="Q35" s="33">
        <f>Q36</f>
        <v>351.2</v>
      </c>
      <c r="R35" s="33">
        <f>R36</f>
        <v>368.8</v>
      </c>
    </row>
    <row r="36" spans="1:18" s="1" customFormat="1" ht="45.75" customHeight="1">
      <c r="A36" s="41" t="s">
        <v>9</v>
      </c>
      <c r="B36" s="41"/>
      <c r="C36" s="41"/>
      <c r="D36" s="41"/>
      <c r="E36" s="41"/>
      <c r="F36" s="13" t="s">
        <v>93</v>
      </c>
      <c r="G36" s="38" t="s">
        <v>17</v>
      </c>
      <c r="H36" s="38"/>
      <c r="I36" s="38"/>
      <c r="J36" s="39" t="s">
        <v>108</v>
      </c>
      <c r="K36" s="39"/>
      <c r="L36" s="39"/>
      <c r="M36" s="39"/>
      <c r="N36" s="7">
        <v>240</v>
      </c>
      <c r="O36" s="40">
        <v>44200</v>
      </c>
      <c r="P36" s="40"/>
      <c r="Q36" s="33">
        <v>351.2</v>
      </c>
      <c r="R36" s="35">
        <v>368.8</v>
      </c>
    </row>
    <row r="37" spans="1:18" s="1" customFormat="1" ht="31.5" customHeight="1">
      <c r="A37" s="49" t="s">
        <v>109</v>
      </c>
      <c r="B37" s="49"/>
      <c r="C37" s="49"/>
      <c r="D37" s="49"/>
      <c r="E37" s="49"/>
      <c r="F37" s="13" t="s">
        <v>93</v>
      </c>
      <c r="G37" s="38" t="s">
        <v>17</v>
      </c>
      <c r="H37" s="38"/>
      <c r="I37" s="38"/>
      <c r="J37" s="39" t="s">
        <v>110</v>
      </c>
      <c r="K37" s="39"/>
      <c r="L37" s="39"/>
      <c r="M37" s="39"/>
      <c r="N37" s="7"/>
      <c r="O37" s="40">
        <v>44200</v>
      </c>
      <c r="P37" s="40"/>
      <c r="Q37" s="33">
        <f>SUM(Q38)</f>
        <v>58.7</v>
      </c>
      <c r="R37" s="33">
        <f>SUM(R38)</f>
        <v>61.6</v>
      </c>
    </row>
    <row r="38" spans="1:18" s="1" customFormat="1" ht="42.75" customHeight="1">
      <c r="A38" s="41" t="s">
        <v>9</v>
      </c>
      <c r="B38" s="41"/>
      <c r="C38" s="41"/>
      <c r="D38" s="41"/>
      <c r="E38" s="41"/>
      <c r="F38" s="13" t="s">
        <v>93</v>
      </c>
      <c r="G38" s="38" t="s">
        <v>17</v>
      </c>
      <c r="H38" s="38"/>
      <c r="I38" s="38"/>
      <c r="J38" s="39" t="s">
        <v>110</v>
      </c>
      <c r="K38" s="39"/>
      <c r="L38" s="39"/>
      <c r="M38" s="39"/>
      <c r="N38" s="13" t="s">
        <v>8</v>
      </c>
      <c r="O38" s="40">
        <f>1700300</f>
        <v>1700300</v>
      </c>
      <c r="P38" s="40"/>
      <c r="Q38" s="33">
        <v>58.7</v>
      </c>
      <c r="R38" s="35">
        <v>61.6</v>
      </c>
    </row>
    <row r="39" spans="1:18" s="1" customFormat="1" ht="54.75" customHeight="1">
      <c r="A39" s="49" t="s">
        <v>111</v>
      </c>
      <c r="B39" s="49"/>
      <c r="C39" s="49"/>
      <c r="D39" s="49"/>
      <c r="E39" s="49"/>
      <c r="F39" s="13" t="s">
        <v>93</v>
      </c>
      <c r="G39" s="38" t="s">
        <v>17</v>
      </c>
      <c r="H39" s="38"/>
      <c r="I39" s="38"/>
      <c r="J39" s="39" t="s">
        <v>112</v>
      </c>
      <c r="K39" s="39"/>
      <c r="L39" s="39"/>
      <c r="M39" s="39"/>
      <c r="N39" s="13"/>
      <c r="O39" s="14"/>
      <c r="P39" s="14"/>
      <c r="Q39" s="33">
        <f>Q40+Q41</f>
        <v>868.4</v>
      </c>
      <c r="R39" s="33">
        <f>R40+R41</f>
        <v>954.8</v>
      </c>
    </row>
    <row r="40" spans="1:18" s="1" customFormat="1" ht="45.75" customHeight="1">
      <c r="A40" s="41" t="s">
        <v>9</v>
      </c>
      <c r="B40" s="41"/>
      <c r="C40" s="41"/>
      <c r="D40" s="41"/>
      <c r="E40" s="41"/>
      <c r="F40" s="13" t="s">
        <v>93</v>
      </c>
      <c r="G40" s="38" t="s">
        <v>17</v>
      </c>
      <c r="H40" s="38"/>
      <c r="I40" s="38"/>
      <c r="J40" s="39" t="s">
        <v>112</v>
      </c>
      <c r="K40" s="39"/>
      <c r="L40" s="39"/>
      <c r="M40" s="39"/>
      <c r="N40" s="13" t="s">
        <v>8</v>
      </c>
      <c r="O40" s="14"/>
      <c r="P40" s="14"/>
      <c r="Q40" s="33">
        <v>765.6</v>
      </c>
      <c r="R40" s="36">
        <v>852</v>
      </c>
    </row>
    <row r="41" spans="1:18" s="1" customFormat="1" ht="34.5" customHeight="1">
      <c r="A41" s="41" t="s">
        <v>12</v>
      </c>
      <c r="B41" s="41"/>
      <c r="C41" s="41"/>
      <c r="D41" s="41"/>
      <c r="E41" s="41"/>
      <c r="F41" s="13" t="s">
        <v>93</v>
      </c>
      <c r="G41" s="38" t="s">
        <v>17</v>
      </c>
      <c r="H41" s="38"/>
      <c r="I41" s="38"/>
      <c r="J41" s="39" t="s">
        <v>112</v>
      </c>
      <c r="K41" s="39"/>
      <c r="L41" s="39"/>
      <c r="M41" s="39"/>
      <c r="N41" s="7">
        <v>850</v>
      </c>
      <c r="O41" s="40">
        <f>1575300</f>
        <v>1575300</v>
      </c>
      <c r="P41" s="40"/>
      <c r="Q41" s="33">
        <v>102.8</v>
      </c>
      <c r="R41" s="35">
        <v>102.8</v>
      </c>
    </row>
    <row r="42" spans="1:18" s="1" customFormat="1" ht="30.75" customHeight="1">
      <c r="A42" s="49" t="s">
        <v>113</v>
      </c>
      <c r="B42" s="49"/>
      <c r="C42" s="49"/>
      <c r="D42" s="49"/>
      <c r="E42" s="49"/>
      <c r="F42" s="13" t="s">
        <v>93</v>
      </c>
      <c r="G42" s="38" t="s">
        <v>17</v>
      </c>
      <c r="H42" s="38"/>
      <c r="I42" s="38"/>
      <c r="J42" s="39">
        <v>2000080970</v>
      </c>
      <c r="K42" s="39"/>
      <c r="L42" s="39"/>
      <c r="M42" s="39"/>
      <c r="N42" s="7"/>
      <c r="O42" s="40">
        <f>125000</f>
        <v>125000</v>
      </c>
      <c r="P42" s="40"/>
      <c r="Q42" s="33">
        <v>11.5</v>
      </c>
      <c r="R42" s="33">
        <v>11.5</v>
      </c>
    </row>
    <row r="43" spans="1:18" s="1" customFormat="1" ht="40.5" customHeight="1">
      <c r="A43" s="41" t="s">
        <v>10</v>
      </c>
      <c r="B43" s="41"/>
      <c r="C43" s="41"/>
      <c r="D43" s="41"/>
      <c r="E43" s="41"/>
      <c r="F43" s="13" t="s">
        <v>93</v>
      </c>
      <c r="G43" s="68" t="s">
        <v>17</v>
      </c>
      <c r="H43" s="68"/>
      <c r="I43" s="68"/>
      <c r="J43" s="39">
        <v>2000080970</v>
      </c>
      <c r="K43" s="39"/>
      <c r="L43" s="39"/>
      <c r="M43" s="39"/>
      <c r="N43" s="7">
        <v>330</v>
      </c>
      <c r="O43" s="14"/>
      <c r="P43" s="14"/>
      <c r="Q43" s="33">
        <v>11.5</v>
      </c>
      <c r="R43" s="35">
        <v>11.5</v>
      </c>
    </row>
    <row r="44" spans="1:20" s="26" customFormat="1" ht="36.75" customHeight="1">
      <c r="A44" s="57" t="s">
        <v>71</v>
      </c>
      <c r="B44" s="57"/>
      <c r="C44" s="57"/>
      <c r="D44" s="57"/>
      <c r="E44" s="57"/>
      <c r="F44" s="11" t="s">
        <v>93</v>
      </c>
      <c r="G44" s="58" t="s">
        <v>72</v>
      </c>
      <c r="H44" s="58"/>
      <c r="I44" s="58"/>
      <c r="J44" s="58"/>
      <c r="K44" s="58"/>
      <c r="L44" s="58"/>
      <c r="M44" s="58"/>
      <c r="N44" s="11"/>
      <c r="O44" s="59">
        <f>O45+O48</f>
        <v>155000</v>
      </c>
      <c r="P44" s="59"/>
      <c r="Q44" s="31">
        <f>Q45+Q48</f>
        <v>113.5</v>
      </c>
      <c r="R44" s="31">
        <f>R45+R48</f>
        <v>119.2</v>
      </c>
      <c r="S44" s="25"/>
      <c r="T44" s="25"/>
    </row>
    <row r="45" spans="1:20" s="26" customFormat="1" ht="55.5" customHeight="1">
      <c r="A45" s="47" t="s">
        <v>20</v>
      </c>
      <c r="B45" s="47"/>
      <c r="C45" s="47"/>
      <c r="D45" s="47"/>
      <c r="E45" s="47"/>
      <c r="F45" s="15" t="s">
        <v>93</v>
      </c>
      <c r="G45" s="54" t="s">
        <v>19</v>
      </c>
      <c r="H45" s="54"/>
      <c r="I45" s="54"/>
      <c r="J45" s="55"/>
      <c r="K45" s="55"/>
      <c r="L45" s="55"/>
      <c r="M45" s="55"/>
      <c r="N45" s="15"/>
      <c r="O45" s="56">
        <f>50000</f>
        <v>50000</v>
      </c>
      <c r="P45" s="56"/>
      <c r="Q45" s="32">
        <f>Q46</f>
        <v>51.7</v>
      </c>
      <c r="R45" s="32">
        <f>R46</f>
        <v>54.3</v>
      </c>
      <c r="S45" s="25"/>
      <c r="T45" s="25"/>
    </row>
    <row r="46" spans="1:18" s="1" customFormat="1" ht="60" customHeight="1">
      <c r="A46" s="49" t="s">
        <v>114</v>
      </c>
      <c r="B46" s="49"/>
      <c r="C46" s="49"/>
      <c r="D46" s="49"/>
      <c r="E46" s="49"/>
      <c r="F46" s="13" t="s">
        <v>93</v>
      </c>
      <c r="G46" s="38" t="s">
        <v>19</v>
      </c>
      <c r="H46" s="38"/>
      <c r="I46" s="38"/>
      <c r="J46" s="39" t="s">
        <v>115</v>
      </c>
      <c r="K46" s="39"/>
      <c r="L46" s="39"/>
      <c r="M46" s="39"/>
      <c r="N46" s="13"/>
      <c r="O46" s="40">
        <f>50000</f>
        <v>50000</v>
      </c>
      <c r="P46" s="40"/>
      <c r="Q46" s="33">
        <f>Q47</f>
        <v>51.7</v>
      </c>
      <c r="R46" s="33">
        <f>R47</f>
        <v>54.3</v>
      </c>
    </row>
    <row r="47" spans="1:18" s="1" customFormat="1" ht="46.5" customHeight="1">
      <c r="A47" s="41" t="s">
        <v>9</v>
      </c>
      <c r="B47" s="41"/>
      <c r="C47" s="41"/>
      <c r="D47" s="41"/>
      <c r="E47" s="41"/>
      <c r="F47" s="13" t="s">
        <v>93</v>
      </c>
      <c r="G47" s="38" t="s">
        <v>19</v>
      </c>
      <c r="H47" s="38"/>
      <c r="I47" s="38"/>
      <c r="J47" s="39" t="s">
        <v>115</v>
      </c>
      <c r="K47" s="39"/>
      <c r="L47" s="39"/>
      <c r="M47" s="39"/>
      <c r="N47" s="7" t="s">
        <v>8</v>
      </c>
      <c r="O47" s="40">
        <f>50000</f>
        <v>50000</v>
      </c>
      <c r="P47" s="40"/>
      <c r="Q47" s="33">
        <v>51.7</v>
      </c>
      <c r="R47" s="35">
        <v>54.3</v>
      </c>
    </row>
    <row r="48" spans="1:20" s="26" customFormat="1" ht="42.75" customHeight="1">
      <c r="A48" s="47" t="s">
        <v>22</v>
      </c>
      <c r="B48" s="47"/>
      <c r="C48" s="47"/>
      <c r="D48" s="47"/>
      <c r="E48" s="47"/>
      <c r="F48" s="15" t="s">
        <v>93</v>
      </c>
      <c r="G48" s="54" t="s">
        <v>21</v>
      </c>
      <c r="H48" s="54"/>
      <c r="I48" s="54"/>
      <c r="J48" s="55"/>
      <c r="K48" s="55"/>
      <c r="L48" s="55"/>
      <c r="M48" s="55"/>
      <c r="N48" s="15"/>
      <c r="O48" s="56">
        <f>105000</f>
        <v>105000</v>
      </c>
      <c r="P48" s="56"/>
      <c r="Q48" s="32">
        <f>Q49</f>
        <v>61.8</v>
      </c>
      <c r="R48" s="32">
        <f>R49</f>
        <v>64.9</v>
      </c>
      <c r="S48" s="25"/>
      <c r="T48" s="25"/>
    </row>
    <row r="49" spans="1:18" s="4" customFormat="1" ht="29.25" customHeight="1">
      <c r="A49" s="49" t="s">
        <v>148</v>
      </c>
      <c r="B49" s="49"/>
      <c r="C49" s="49"/>
      <c r="D49" s="49"/>
      <c r="E49" s="49"/>
      <c r="F49" s="13" t="s">
        <v>93</v>
      </c>
      <c r="G49" s="69" t="s">
        <v>21</v>
      </c>
      <c r="H49" s="69"/>
      <c r="I49" s="69"/>
      <c r="J49" s="39">
        <v>2000070570</v>
      </c>
      <c r="K49" s="39"/>
      <c r="L49" s="39"/>
      <c r="M49" s="39"/>
      <c r="N49" s="16"/>
      <c r="O49" s="70">
        <f>105000</f>
        <v>105000</v>
      </c>
      <c r="P49" s="70"/>
      <c r="Q49" s="33">
        <f>Q50</f>
        <v>61.8</v>
      </c>
      <c r="R49" s="33">
        <f>R50</f>
        <v>64.9</v>
      </c>
    </row>
    <row r="50" spans="1:18" s="1" customFormat="1" ht="47.25" customHeight="1">
      <c r="A50" s="41" t="s">
        <v>9</v>
      </c>
      <c r="B50" s="41"/>
      <c r="C50" s="41"/>
      <c r="D50" s="41"/>
      <c r="E50" s="41"/>
      <c r="F50" s="13" t="s">
        <v>93</v>
      </c>
      <c r="G50" s="38" t="s">
        <v>21</v>
      </c>
      <c r="H50" s="38"/>
      <c r="I50" s="38"/>
      <c r="J50" s="39">
        <v>2000070570</v>
      </c>
      <c r="K50" s="39"/>
      <c r="L50" s="39"/>
      <c r="M50" s="39"/>
      <c r="N50" s="7" t="s">
        <v>8</v>
      </c>
      <c r="O50" s="40">
        <f>105000</f>
        <v>105000</v>
      </c>
      <c r="P50" s="40"/>
      <c r="Q50" s="33">
        <v>61.8</v>
      </c>
      <c r="R50" s="35">
        <v>64.9</v>
      </c>
    </row>
    <row r="51" spans="1:20" s="26" customFormat="1" ht="27.75" customHeight="1">
      <c r="A51" s="57" t="s">
        <v>73</v>
      </c>
      <c r="B51" s="57"/>
      <c r="C51" s="57"/>
      <c r="D51" s="57"/>
      <c r="E51" s="57"/>
      <c r="F51" s="11" t="s">
        <v>93</v>
      </c>
      <c r="G51" s="58" t="s">
        <v>74</v>
      </c>
      <c r="H51" s="58"/>
      <c r="I51" s="58"/>
      <c r="J51" s="58"/>
      <c r="K51" s="58"/>
      <c r="L51" s="58"/>
      <c r="M51" s="58"/>
      <c r="N51" s="11"/>
      <c r="O51" s="59" t="e">
        <f>O52+#REF!</f>
        <v>#REF!</v>
      </c>
      <c r="P51" s="59"/>
      <c r="Q51" s="31">
        <f>Q52+Q57</f>
        <v>22374.199999999997</v>
      </c>
      <c r="R51" s="31">
        <f>R52+R57</f>
        <v>17616.300000000003</v>
      </c>
      <c r="S51" s="25"/>
      <c r="T51" s="25"/>
    </row>
    <row r="52" spans="1:20" s="26" customFormat="1" ht="27.75" customHeight="1">
      <c r="A52" s="47" t="s">
        <v>24</v>
      </c>
      <c r="B52" s="47"/>
      <c r="C52" s="47"/>
      <c r="D52" s="47"/>
      <c r="E52" s="47"/>
      <c r="F52" s="15" t="s">
        <v>93</v>
      </c>
      <c r="G52" s="54" t="s">
        <v>23</v>
      </c>
      <c r="H52" s="54"/>
      <c r="I52" s="54"/>
      <c r="J52" s="55"/>
      <c r="K52" s="55"/>
      <c r="L52" s="55"/>
      <c r="M52" s="55"/>
      <c r="N52" s="15"/>
      <c r="O52" s="56" t="e">
        <f>O53+#REF!+#REF!</f>
        <v>#REF!</v>
      </c>
      <c r="P52" s="56"/>
      <c r="Q52" s="32">
        <f>Q53+Q55</f>
        <v>15461.199999999999</v>
      </c>
      <c r="R52" s="32">
        <f>R53+R55</f>
        <v>10736.300000000001</v>
      </c>
      <c r="S52" s="25"/>
      <c r="T52" s="25"/>
    </row>
    <row r="53" spans="1:18" s="1" customFormat="1" ht="33" customHeight="1">
      <c r="A53" s="49" t="s">
        <v>25</v>
      </c>
      <c r="B53" s="49"/>
      <c r="C53" s="49"/>
      <c r="D53" s="49"/>
      <c r="E53" s="49"/>
      <c r="F53" s="13" t="s">
        <v>93</v>
      </c>
      <c r="G53" s="38" t="s">
        <v>23</v>
      </c>
      <c r="H53" s="38"/>
      <c r="I53" s="38"/>
      <c r="J53" s="39" t="s">
        <v>116</v>
      </c>
      <c r="K53" s="39"/>
      <c r="L53" s="39"/>
      <c r="M53" s="39"/>
      <c r="N53" s="13"/>
      <c r="O53" s="40">
        <f>16059000</f>
        <v>16059000</v>
      </c>
      <c r="P53" s="40"/>
      <c r="Q53" s="33">
        <f>Q54</f>
        <v>316.8</v>
      </c>
      <c r="R53" s="33">
        <f>R54</f>
        <v>332.7</v>
      </c>
    </row>
    <row r="54" spans="1:18" s="1" customFormat="1" ht="41.25" customHeight="1">
      <c r="A54" s="41" t="s">
        <v>9</v>
      </c>
      <c r="B54" s="41"/>
      <c r="C54" s="41"/>
      <c r="D54" s="41"/>
      <c r="E54" s="41"/>
      <c r="F54" s="13" t="s">
        <v>93</v>
      </c>
      <c r="G54" s="38" t="s">
        <v>23</v>
      </c>
      <c r="H54" s="38"/>
      <c r="I54" s="38"/>
      <c r="J54" s="39" t="s">
        <v>116</v>
      </c>
      <c r="K54" s="39"/>
      <c r="L54" s="39"/>
      <c r="M54" s="39"/>
      <c r="N54" s="7" t="s">
        <v>8</v>
      </c>
      <c r="O54" s="40">
        <f>13709000</f>
        <v>13709000</v>
      </c>
      <c r="P54" s="40"/>
      <c r="Q54" s="33">
        <v>316.8</v>
      </c>
      <c r="R54" s="35">
        <v>332.7</v>
      </c>
    </row>
    <row r="55" spans="1:18" s="1" customFormat="1" ht="26.25" customHeight="1">
      <c r="A55" s="49" t="s">
        <v>117</v>
      </c>
      <c r="B55" s="49"/>
      <c r="C55" s="49"/>
      <c r="D55" s="49"/>
      <c r="E55" s="49"/>
      <c r="F55" s="13" t="s">
        <v>93</v>
      </c>
      <c r="G55" s="38" t="s">
        <v>23</v>
      </c>
      <c r="H55" s="38"/>
      <c r="I55" s="38"/>
      <c r="J55" s="39" t="s">
        <v>118</v>
      </c>
      <c r="K55" s="39"/>
      <c r="L55" s="39"/>
      <c r="M55" s="39"/>
      <c r="N55" s="7"/>
      <c r="O55" s="40">
        <f>2350000</f>
        <v>2350000</v>
      </c>
      <c r="P55" s="40"/>
      <c r="Q55" s="33">
        <f>Q56</f>
        <v>15144.4</v>
      </c>
      <c r="R55" s="33">
        <f>R56</f>
        <v>10403.6</v>
      </c>
    </row>
    <row r="56" spans="1:18" s="1" customFormat="1" ht="41.25" customHeight="1">
      <c r="A56" s="41" t="s">
        <v>9</v>
      </c>
      <c r="B56" s="41"/>
      <c r="C56" s="41"/>
      <c r="D56" s="41"/>
      <c r="E56" s="41"/>
      <c r="F56" s="13" t="s">
        <v>93</v>
      </c>
      <c r="G56" s="68" t="s">
        <v>23</v>
      </c>
      <c r="H56" s="68"/>
      <c r="I56" s="68"/>
      <c r="J56" s="39" t="s">
        <v>118</v>
      </c>
      <c r="K56" s="39"/>
      <c r="L56" s="39"/>
      <c r="M56" s="39"/>
      <c r="N56" s="7">
        <v>240</v>
      </c>
      <c r="O56" s="14"/>
      <c r="P56" s="14"/>
      <c r="Q56" s="33">
        <v>15144.4</v>
      </c>
      <c r="R56" s="35">
        <v>10403.6</v>
      </c>
    </row>
    <row r="57" spans="1:20" s="28" customFormat="1" ht="27" customHeight="1">
      <c r="A57" s="47" t="s">
        <v>27</v>
      </c>
      <c r="B57" s="47"/>
      <c r="C57" s="47"/>
      <c r="D57" s="47"/>
      <c r="E57" s="47"/>
      <c r="F57" s="15" t="s">
        <v>93</v>
      </c>
      <c r="G57" s="54" t="s">
        <v>26</v>
      </c>
      <c r="H57" s="54"/>
      <c r="I57" s="54"/>
      <c r="J57" s="55"/>
      <c r="K57" s="55"/>
      <c r="L57" s="55"/>
      <c r="M57" s="55"/>
      <c r="N57" s="15"/>
      <c r="O57" s="56" t="e">
        <f>O58+O61</f>
        <v>#REF!</v>
      </c>
      <c r="P57" s="56"/>
      <c r="Q57" s="32">
        <f>Q58+Q61+Q63</f>
        <v>6913</v>
      </c>
      <c r="R57" s="32">
        <f>R58+R61+R63</f>
        <v>6880</v>
      </c>
      <c r="S57" s="4"/>
      <c r="T57" s="4"/>
    </row>
    <row r="58" spans="1:18" s="1" customFormat="1" ht="46.5" customHeight="1">
      <c r="A58" s="41" t="s">
        <v>28</v>
      </c>
      <c r="B58" s="41"/>
      <c r="C58" s="41"/>
      <c r="D58" s="41"/>
      <c r="E58" s="41"/>
      <c r="F58" s="13" t="s">
        <v>93</v>
      </c>
      <c r="G58" s="38" t="s">
        <v>26</v>
      </c>
      <c r="H58" s="38"/>
      <c r="I58" s="38"/>
      <c r="J58" s="39" t="s">
        <v>138</v>
      </c>
      <c r="K58" s="39"/>
      <c r="L58" s="39"/>
      <c r="M58" s="39"/>
      <c r="N58" s="13"/>
      <c r="O58" s="40" t="e">
        <f>O59+O60+#REF!</f>
        <v>#REF!</v>
      </c>
      <c r="P58" s="40"/>
      <c r="Q58" s="33">
        <f>SUM(Q59:Q60)</f>
        <v>6413</v>
      </c>
      <c r="R58" s="33">
        <f>SUM(R59:R60)</f>
        <v>6380</v>
      </c>
    </row>
    <row r="59" spans="1:18" s="1" customFormat="1" ht="42" customHeight="1">
      <c r="A59" s="41" t="s">
        <v>30</v>
      </c>
      <c r="B59" s="41"/>
      <c r="C59" s="41"/>
      <c r="D59" s="41"/>
      <c r="E59" s="41"/>
      <c r="F59" s="13" t="s">
        <v>93</v>
      </c>
      <c r="G59" s="38" t="s">
        <v>26</v>
      </c>
      <c r="H59" s="38"/>
      <c r="I59" s="38"/>
      <c r="J59" s="39" t="s">
        <v>138</v>
      </c>
      <c r="K59" s="39"/>
      <c r="L59" s="39"/>
      <c r="M59" s="39"/>
      <c r="N59" s="7" t="s">
        <v>29</v>
      </c>
      <c r="O59" s="40">
        <v>4421000</v>
      </c>
      <c r="P59" s="40"/>
      <c r="Q59" s="33">
        <v>5665.5</v>
      </c>
      <c r="R59" s="36">
        <v>5627</v>
      </c>
    </row>
    <row r="60" spans="1:18" s="1" customFormat="1" ht="44.25" customHeight="1">
      <c r="A60" s="41" t="s">
        <v>9</v>
      </c>
      <c r="B60" s="41"/>
      <c r="C60" s="41"/>
      <c r="D60" s="41"/>
      <c r="E60" s="41"/>
      <c r="F60" s="13" t="s">
        <v>93</v>
      </c>
      <c r="G60" s="38" t="s">
        <v>26</v>
      </c>
      <c r="H60" s="38"/>
      <c r="I60" s="38"/>
      <c r="J60" s="39" t="s">
        <v>138</v>
      </c>
      <c r="K60" s="39"/>
      <c r="L60" s="39"/>
      <c r="M60" s="39"/>
      <c r="N60" s="7" t="s">
        <v>8</v>
      </c>
      <c r="O60" s="40">
        <f>858900</f>
        <v>858900</v>
      </c>
      <c r="P60" s="40"/>
      <c r="Q60" s="33">
        <v>747.5</v>
      </c>
      <c r="R60" s="36">
        <v>753</v>
      </c>
    </row>
    <row r="61" spans="1:18" s="1" customFormat="1" ht="27" customHeight="1">
      <c r="A61" s="48" t="s">
        <v>151</v>
      </c>
      <c r="B61" s="49"/>
      <c r="C61" s="49"/>
      <c r="D61" s="49"/>
      <c r="E61" s="49"/>
      <c r="F61" s="13" t="s">
        <v>93</v>
      </c>
      <c r="G61" s="38" t="s">
        <v>26</v>
      </c>
      <c r="H61" s="38"/>
      <c r="I61" s="38"/>
      <c r="J61" s="39" t="s">
        <v>139</v>
      </c>
      <c r="K61" s="39"/>
      <c r="L61" s="39"/>
      <c r="M61" s="39"/>
      <c r="N61" s="13"/>
      <c r="O61" s="40">
        <f>O62</f>
        <v>1100000</v>
      </c>
      <c r="P61" s="40"/>
      <c r="Q61" s="33">
        <f>Q62</f>
        <v>60</v>
      </c>
      <c r="R61" s="33">
        <f>R62</f>
        <v>90</v>
      </c>
    </row>
    <row r="62" spans="1:18" s="1" customFormat="1" ht="40.5" customHeight="1">
      <c r="A62" s="41" t="s">
        <v>9</v>
      </c>
      <c r="B62" s="41"/>
      <c r="C62" s="41"/>
      <c r="D62" s="41"/>
      <c r="E62" s="41"/>
      <c r="F62" s="13" t="s">
        <v>93</v>
      </c>
      <c r="G62" s="38" t="s">
        <v>26</v>
      </c>
      <c r="H62" s="38"/>
      <c r="I62" s="38"/>
      <c r="J62" s="39" t="s">
        <v>139</v>
      </c>
      <c r="K62" s="39"/>
      <c r="L62" s="39"/>
      <c r="M62" s="39"/>
      <c r="N62" s="7" t="s">
        <v>8</v>
      </c>
      <c r="O62" s="40">
        <f>2000000-900000</f>
        <v>1100000</v>
      </c>
      <c r="P62" s="40"/>
      <c r="Q62" s="33">
        <v>60</v>
      </c>
      <c r="R62" s="36">
        <v>90</v>
      </c>
    </row>
    <row r="63" spans="1:18" s="1" customFormat="1" ht="39.75" customHeight="1">
      <c r="A63" s="48" t="s">
        <v>152</v>
      </c>
      <c r="B63" s="49"/>
      <c r="C63" s="49"/>
      <c r="D63" s="49"/>
      <c r="E63" s="49"/>
      <c r="F63" s="13" t="s">
        <v>93</v>
      </c>
      <c r="G63" s="38" t="s">
        <v>26</v>
      </c>
      <c r="H63" s="38"/>
      <c r="I63" s="38"/>
      <c r="J63" s="39">
        <v>2000070470</v>
      </c>
      <c r="K63" s="39"/>
      <c r="L63" s="39"/>
      <c r="M63" s="39"/>
      <c r="N63" s="13"/>
      <c r="O63" s="40">
        <f>O64</f>
        <v>1100000</v>
      </c>
      <c r="P63" s="40"/>
      <c r="Q63" s="33">
        <v>440</v>
      </c>
      <c r="R63" s="33">
        <v>410</v>
      </c>
    </row>
    <row r="64" spans="1:18" s="1" customFormat="1" ht="40.5" customHeight="1">
      <c r="A64" s="41" t="s">
        <v>9</v>
      </c>
      <c r="B64" s="41"/>
      <c r="C64" s="41"/>
      <c r="D64" s="41"/>
      <c r="E64" s="41"/>
      <c r="F64" s="13" t="s">
        <v>93</v>
      </c>
      <c r="G64" s="38" t="s">
        <v>26</v>
      </c>
      <c r="H64" s="38"/>
      <c r="I64" s="38"/>
      <c r="J64" s="39">
        <v>2000070470</v>
      </c>
      <c r="K64" s="39"/>
      <c r="L64" s="39"/>
      <c r="M64" s="39"/>
      <c r="N64" s="7" t="s">
        <v>8</v>
      </c>
      <c r="O64" s="40">
        <f>2000000-900000</f>
        <v>1100000</v>
      </c>
      <c r="P64" s="40"/>
      <c r="Q64" s="33">
        <v>440</v>
      </c>
      <c r="R64" s="36">
        <v>410</v>
      </c>
    </row>
    <row r="65" spans="1:20" s="26" customFormat="1" ht="26.25" customHeight="1">
      <c r="A65" s="57" t="s">
        <v>75</v>
      </c>
      <c r="B65" s="57"/>
      <c r="C65" s="57"/>
      <c r="D65" s="57"/>
      <c r="E65" s="57"/>
      <c r="F65" s="11" t="s">
        <v>93</v>
      </c>
      <c r="G65" s="58" t="s">
        <v>76</v>
      </c>
      <c r="H65" s="58"/>
      <c r="I65" s="58"/>
      <c r="J65" s="58"/>
      <c r="K65" s="58"/>
      <c r="L65" s="58"/>
      <c r="M65" s="58"/>
      <c r="N65" s="11"/>
      <c r="O65" s="59" t="e">
        <f>O66+O71+O74</f>
        <v>#REF!</v>
      </c>
      <c r="P65" s="59"/>
      <c r="Q65" s="31">
        <f>Q66+Q71+Q74+Q83</f>
        <v>22065.8</v>
      </c>
      <c r="R65" s="31">
        <f>R66+R71+R74+R83</f>
        <v>22686.8</v>
      </c>
      <c r="S65" s="25"/>
      <c r="T65" s="25"/>
    </row>
    <row r="66" spans="1:20" s="26" customFormat="1" ht="20.25" customHeight="1">
      <c r="A66" s="47" t="s">
        <v>32</v>
      </c>
      <c r="B66" s="47"/>
      <c r="C66" s="47"/>
      <c r="D66" s="47"/>
      <c r="E66" s="47"/>
      <c r="F66" s="15" t="s">
        <v>93</v>
      </c>
      <c r="G66" s="54" t="s">
        <v>31</v>
      </c>
      <c r="H66" s="54"/>
      <c r="I66" s="54"/>
      <c r="J66" s="55"/>
      <c r="K66" s="55"/>
      <c r="L66" s="55"/>
      <c r="M66" s="55"/>
      <c r="N66" s="15"/>
      <c r="O66" s="56" t="e">
        <f>O67+O69+#REF!+#REF!+#REF!</f>
        <v>#REF!</v>
      </c>
      <c r="P66" s="56"/>
      <c r="Q66" s="32">
        <f>Q67+Q69</f>
        <v>2495.7</v>
      </c>
      <c r="R66" s="32">
        <f>R67+R69</f>
        <v>2535.4</v>
      </c>
      <c r="S66" s="25"/>
      <c r="T66" s="25"/>
    </row>
    <row r="67" spans="1:18" s="1" customFormat="1" ht="25.5" customHeight="1">
      <c r="A67" s="49" t="s">
        <v>33</v>
      </c>
      <c r="B67" s="49"/>
      <c r="C67" s="49"/>
      <c r="D67" s="49"/>
      <c r="E67" s="49"/>
      <c r="F67" s="13" t="s">
        <v>93</v>
      </c>
      <c r="G67" s="38" t="s">
        <v>31</v>
      </c>
      <c r="H67" s="38"/>
      <c r="I67" s="38"/>
      <c r="J67" s="39" t="s">
        <v>119</v>
      </c>
      <c r="K67" s="39"/>
      <c r="L67" s="39"/>
      <c r="M67" s="39"/>
      <c r="N67" s="13"/>
      <c r="O67" s="40" t="e">
        <f>O68+#REF!</f>
        <v>#REF!</v>
      </c>
      <c r="P67" s="40"/>
      <c r="Q67" s="33">
        <f>SUM(Q68:Q68)</f>
        <v>793.5</v>
      </c>
      <c r="R67" s="33">
        <f>SUM(R68:R68)</f>
        <v>833.2</v>
      </c>
    </row>
    <row r="68" spans="1:18" s="1" customFormat="1" ht="42.75" customHeight="1">
      <c r="A68" s="41" t="s">
        <v>9</v>
      </c>
      <c r="B68" s="41"/>
      <c r="C68" s="41"/>
      <c r="D68" s="41"/>
      <c r="E68" s="41"/>
      <c r="F68" s="13" t="s">
        <v>93</v>
      </c>
      <c r="G68" s="38" t="s">
        <v>31</v>
      </c>
      <c r="H68" s="38"/>
      <c r="I68" s="38"/>
      <c r="J68" s="39" t="s">
        <v>119</v>
      </c>
      <c r="K68" s="39"/>
      <c r="L68" s="39"/>
      <c r="M68" s="39"/>
      <c r="N68" s="7" t="s">
        <v>8</v>
      </c>
      <c r="O68" s="40">
        <f>5000800-5000</f>
        <v>4995800</v>
      </c>
      <c r="P68" s="40"/>
      <c r="Q68" s="33">
        <v>793.5</v>
      </c>
      <c r="R68" s="35">
        <v>833.2</v>
      </c>
    </row>
    <row r="69" spans="1:18" s="1" customFormat="1" ht="45" customHeight="1">
      <c r="A69" s="49" t="s">
        <v>120</v>
      </c>
      <c r="B69" s="49"/>
      <c r="C69" s="49"/>
      <c r="D69" s="49"/>
      <c r="E69" s="49"/>
      <c r="F69" s="13" t="s">
        <v>93</v>
      </c>
      <c r="G69" s="38" t="s">
        <v>31</v>
      </c>
      <c r="H69" s="38"/>
      <c r="I69" s="38"/>
      <c r="J69" s="39" t="s">
        <v>121</v>
      </c>
      <c r="K69" s="39"/>
      <c r="L69" s="39"/>
      <c r="M69" s="39"/>
      <c r="N69" s="13"/>
      <c r="O69" s="40">
        <f>1050000</f>
        <v>1050000</v>
      </c>
      <c r="P69" s="40"/>
      <c r="Q69" s="33">
        <f>Q70</f>
        <v>1702.2</v>
      </c>
      <c r="R69" s="33">
        <f>R70</f>
        <v>1702.2</v>
      </c>
    </row>
    <row r="70" spans="1:18" s="1" customFormat="1" ht="39.75" customHeight="1">
      <c r="A70" s="41" t="s">
        <v>9</v>
      </c>
      <c r="B70" s="41"/>
      <c r="C70" s="41"/>
      <c r="D70" s="41"/>
      <c r="E70" s="41"/>
      <c r="F70" s="13" t="s">
        <v>93</v>
      </c>
      <c r="G70" s="38" t="s">
        <v>31</v>
      </c>
      <c r="H70" s="38"/>
      <c r="I70" s="38"/>
      <c r="J70" s="39" t="s">
        <v>121</v>
      </c>
      <c r="K70" s="39"/>
      <c r="L70" s="39"/>
      <c r="M70" s="39"/>
      <c r="N70" s="13" t="s">
        <v>8</v>
      </c>
      <c r="O70" s="14"/>
      <c r="P70" s="14"/>
      <c r="Q70" s="33">
        <v>1702.2</v>
      </c>
      <c r="R70" s="35">
        <v>1702.2</v>
      </c>
    </row>
    <row r="71" spans="1:20" s="26" customFormat="1" ht="25.5" customHeight="1">
      <c r="A71" s="47" t="s">
        <v>35</v>
      </c>
      <c r="B71" s="47"/>
      <c r="C71" s="47"/>
      <c r="D71" s="47"/>
      <c r="E71" s="47"/>
      <c r="F71" s="15" t="s">
        <v>93</v>
      </c>
      <c r="G71" s="54" t="s">
        <v>34</v>
      </c>
      <c r="H71" s="54"/>
      <c r="I71" s="54"/>
      <c r="J71" s="55"/>
      <c r="K71" s="55"/>
      <c r="L71" s="55"/>
      <c r="M71" s="55"/>
      <c r="N71" s="15"/>
      <c r="O71" s="56">
        <f>O72</f>
        <v>611900</v>
      </c>
      <c r="P71" s="56"/>
      <c r="Q71" s="32">
        <f>Q72</f>
        <v>893.3</v>
      </c>
      <c r="R71" s="32">
        <f>R72</f>
        <v>898.7</v>
      </c>
      <c r="S71" s="25"/>
      <c r="T71" s="25"/>
    </row>
    <row r="72" spans="1:18" s="1" customFormat="1" ht="26.25" customHeight="1">
      <c r="A72" s="49" t="s">
        <v>122</v>
      </c>
      <c r="B72" s="49"/>
      <c r="C72" s="49"/>
      <c r="D72" s="49"/>
      <c r="E72" s="49"/>
      <c r="F72" s="13" t="s">
        <v>93</v>
      </c>
      <c r="G72" s="38" t="s">
        <v>34</v>
      </c>
      <c r="H72" s="38"/>
      <c r="I72" s="38"/>
      <c r="J72" s="39" t="s">
        <v>123</v>
      </c>
      <c r="K72" s="39"/>
      <c r="L72" s="39"/>
      <c r="M72" s="39"/>
      <c r="N72" s="13"/>
      <c r="O72" s="40">
        <f>SUM(O73:P73)</f>
        <v>611900</v>
      </c>
      <c r="P72" s="40"/>
      <c r="Q72" s="33">
        <f>Q73</f>
        <v>893.3</v>
      </c>
      <c r="R72" s="33">
        <f>R73</f>
        <v>898.7</v>
      </c>
    </row>
    <row r="73" spans="1:18" s="1" customFormat="1" ht="43.5" customHeight="1">
      <c r="A73" s="41" t="s">
        <v>37</v>
      </c>
      <c r="B73" s="41"/>
      <c r="C73" s="41"/>
      <c r="D73" s="41"/>
      <c r="E73" s="41"/>
      <c r="F73" s="13" t="s">
        <v>93</v>
      </c>
      <c r="G73" s="38" t="s">
        <v>34</v>
      </c>
      <c r="H73" s="38"/>
      <c r="I73" s="38"/>
      <c r="J73" s="39" t="s">
        <v>123</v>
      </c>
      <c r="K73" s="39"/>
      <c r="L73" s="39"/>
      <c r="M73" s="39"/>
      <c r="N73" s="7" t="s">
        <v>36</v>
      </c>
      <c r="O73" s="40">
        <f>7143000-6531100</f>
        <v>611900</v>
      </c>
      <c r="P73" s="40"/>
      <c r="Q73" s="33">
        <v>893.3</v>
      </c>
      <c r="R73" s="35">
        <v>898.7</v>
      </c>
    </row>
    <row r="74" spans="1:20" s="26" customFormat="1" ht="21.75" customHeight="1">
      <c r="A74" s="47" t="s">
        <v>39</v>
      </c>
      <c r="B74" s="47"/>
      <c r="C74" s="47"/>
      <c r="D74" s="47"/>
      <c r="E74" s="47"/>
      <c r="F74" s="15" t="s">
        <v>93</v>
      </c>
      <c r="G74" s="54" t="s">
        <v>38</v>
      </c>
      <c r="H74" s="54"/>
      <c r="I74" s="54"/>
      <c r="J74" s="55"/>
      <c r="K74" s="55"/>
      <c r="L74" s="55"/>
      <c r="M74" s="55"/>
      <c r="N74" s="15"/>
      <c r="O74" s="56" t="e">
        <f>O75+O77+O79+O81+#REF!</f>
        <v>#REF!</v>
      </c>
      <c r="P74" s="56"/>
      <c r="Q74" s="32">
        <f>Q75+Q77+Q79+Q81</f>
        <v>12151.199999999999</v>
      </c>
      <c r="R74" s="32">
        <f>R75+R77+R79+R81</f>
        <v>12722.699999999999</v>
      </c>
      <c r="S74" s="25"/>
      <c r="T74" s="25"/>
    </row>
    <row r="75" spans="1:18" s="1" customFormat="1" ht="24" customHeight="1">
      <c r="A75" s="41" t="s">
        <v>40</v>
      </c>
      <c r="B75" s="41"/>
      <c r="C75" s="41"/>
      <c r="D75" s="41"/>
      <c r="E75" s="41"/>
      <c r="F75" s="13" t="s">
        <v>93</v>
      </c>
      <c r="G75" s="38" t="s">
        <v>38</v>
      </c>
      <c r="H75" s="38"/>
      <c r="I75" s="38"/>
      <c r="J75" s="39" t="s">
        <v>124</v>
      </c>
      <c r="K75" s="39"/>
      <c r="L75" s="39"/>
      <c r="M75" s="39"/>
      <c r="N75" s="13"/>
      <c r="O75" s="40">
        <f>O76</f>
        <v>9200000</v>
      </c>
      <c r="P75" s="40"/>
      <c r="Q75" s="33">
        <f>Q76</f>
        <v>8440.4</v>
      </c>
      <c r="R75" s="33">
        <f>R76</f>
        <v>8862.4</v>
      </c>
    </row>
    <row r="76" spans="1:18" s="1" customFormat="1" ht="50.25" customHeight="1">
      <c r="A76" s="41" t="s">
        <v>9</v>
      </c>
      <c r="B76" s="41"/>
      <c r="C76" s="41"/>
      <c r="D76" s="41"/>
      <c r="E76" s="41"/>
      <c r="F76" s="13" t="s">
        <v>93</v>
      </c>
      <c r="G76" s="38" t="s">
        <v>38</v>
      </c>
      <c r="H76" s="38"/>
      <c r="I76" s="38"/>
      <c r="J76" s="39" t="s">
        <v>124</v>
      </c>
      <c r="K76" s="39"/>
      <c r="L76" s="39"/>
      <c r="M76" s="39"/>
      <c r="N76" s="7" t="s">
        <v>8</v>
      </c>
      <c r="O76" s="40">
        <f>9200000</f>
        <v>9200000</v>
      </c>
      <c r="P76" s="40"/>
      <c r="Q76" s="33">
        <v>8440.4</v>
      </c>
      <c r="R76" s="35">
        <v>8862.4</v>
      </c>
    </row>
    <row r="77" spans="1:18" s="1" customFormat="1" ht="22.5" customHeight="1">
      <c r="A77" s="41" t="s">
        <v>41</v>
      </c>
      <c r="B77" s="41"/>
      <c r="C77" s="41"/>
      <c r="D77" s="41"/>
      <c r="E77" s="41"/>
      <c r="F77" s="13" t="s">
        <v>93</v>
      </c>
      <c r="G77" s="38" t="s">
        <v>38</v>
      </c>
      <c r="H77" s="38"/>
      <c r="I77" s="38"/>
      <c r="J77" s="39" t="s">
        <v>125</v>
      </c>
      <c r="K77" s="39"/>
      <c r="L77" s="39"/>
      <c r="M77" s="39"/>
      <c r="N77" s="13"/>
      <c r="O77" s="40">
        <f>O78</f>
        <v>800000</v>
      </c>
      <c r="P77" s="40"/>
      <c r="Q77" s="33">
        <f>Q78</f>
        <v>949.5</v>
      </c>
      <c r="R77" s="33">
        <f>R78</f>
        <v>997</v>
      </c>
    </row>
    <row r="78" spans="1:18" s="1" customFormat="1" ht="44.25" customHeight="1">
      <c r="A78" s="41" t="s">
        <v>9</v>
      </c>
      <c r="B78" s="41"/>
      <c r="C78" s="41"/>
      <c r="D78" s="41"/>
      <c r="E78" s="41"/>
      <c r="F78" s="13" t="s">
        <v>93</v>
      </c>
      <c r="G78" s="38" t="s">
        <v>38</v>
      </c>
      <c r="H78" s="38"/>
      <c r="I78" s="38"/>
      <c r="J78" s="39" t="s">
        <v>125</v>
      </c>
      <c r="K78" s="39"/>
      <c r="L78" s="39"/>
      <c r="M78" s="39"/>
      <c r="N78" s="7" t="s">
        <v>8</v>
      </c>
      <c r="O78" s="40">
        <f>800000</f>
        <v>800000</v>
      </c>
      <c r="P78" s="40"/>
      <c r="Q78" s="33">
        <v>949.5</v>
      </c>
      <c r="R78" s="36">
        <v>997</v>
      </c>
    </row>
    <row r="79" spans="1:18" s="1" customFormat="1" ht="27" customHeight="1">
      <c r="A79" s="41" t="s">
        <v>42</v>
      </c>
      <c r="B79" s="41"/>
      <c r="C79" s="41"/>
      <c r="D79" s="41"/>
      <c r="E79" s="41"/>
      <c r="F79" s="13" t="s">
        <v>93</v>
      </c>
      <c r="G79" s="38" t="s">
        <v>38</v>
      </c>
      <c r="H79" s="38"/>
      <c r="I79" s="38"/>
      <c r="J79" s="39" t="s">
        <v>126</v>
      </c>
      <c r="K79" s="39"/>
      <c r="L79" s="39"/>
      <c r="M79" s="39"/>
      <c r="N79" s="13"/>
      <c r="O79" s="40">
        <f>O80</f>
        <v>600000</v>
      </c>
      <c r="P79" s="40"/>
      <c r="Q79" s="33">
        <f>Q80</f>
        <v>826.9</v>
      </c>
      <c r="R79" s="33">
        <f>R80</f>
        <v>868.3</v>
      </c>
    </row>
    <row r="80" spans="1:18" s="1" customFormat="1" ht="42" customHeight="1">
      <c r="A80" s="41" t="s">
        <v>9</v>
      </c>
      <c r="B80" s="41"/>
      <c r="C80" s="41"/>
      <c r="D80" s="41"/>
      <c r="E80" s="41"/>
      <c r="F80" s="13" t="s">
        <v>93</v>
      </c>
      <c r="G80" s="38" t="s">
        <v>38</v>
      </c>
      <c r="H80" s="38"/>
      <c r="I80" s="38"/>
      <c r="J80" s="39" t="s">
        <v>126</v>
      </c>
      <c r="K80" s="39"/>
      <c r="L80" s="39"/>
      <c r="M80" s="39"/>
      <c r="N80" s="7" t="s">
        <v>8</v>
      </c>
      <c r="O80" s="40">
        <f>600000</f>
        <v>600000</v>
      </c>
      <c r="P80" s="40"/>
      <c r="Q80" s="33">
        <v>826.9</v>
      </c>
      <c r="R80" s="35">
        <v>868.3</v>
      </c>
    </row>
    <row r="81" spans="1:18" s="1" customFormat="1" ht="30" customHeight="1">
      <c r="A81" s="41" t="s">
        <v>43</v>
      </c>
      <c r="B81" s="41"/>
      <c r="C81" s="41"/>
      <c r="D81" s="41"/>
      <c r="E81" s="41"/>
      <c r="F81" s="13" t="s">
        <v>93</v>
      </c>
      <c r="G81" s="38" t="s">
        <v>38</v>
      </c>
      <c r="H81" s="38"/>
      <c r="I81" s="38"/>
      <c r="J81" s="39" t="s">
        <v>127</v>
      </c>
      <c r="K81" s="39"/>
      <c r="L81" s="39"/>
      <c r="M81" s="39"/>
      <c r="N81" s="13"/>
      <c r="O81" s="40" t="e">
        <f>O82+#REF!</f>
        <v>#REF!</v>
      </c>
      <c r="P81" s="40"/>
      <c r="Q81" s="33">
        <f>Q82</f>
        <v>1934.4</v>
      </c>
      <c r="R81" s="33">
        <f>R82</f>
        <v>1995</v>
      </c>
    </row>
    <row r="82" spans="1:18" s="1" customFormat="1" ht="43.5" customHeight="1">
      <c r="A82" s="41" t="s">
        <v>9</v>
      </c>
      <c r="B82" s="41"/>
      <c r="C82" s="41"/>
      <c r="D82" s="41"/>
      <c r="E82" s="41"/>
      <c r="F82" s="13" t="s">
        <v>93</v>
      </c>
      <c r="G82" s="38" t="s">
        <v>38</v>
      </c>
      <c r="H82" s="38"/>
      <c r="I82" s="38"/>
      <c r="J82" s="39" t="s">
        <v>127</v>
      </c>
      <c r="K82" s="39"/>
      <c r="L82" s="39"/>
      <c r="M82" s="39"/>
      <c r="N82" s="7" t="s">
        <v>8</v>
      </c>
      <c r="O82" s="40">
        <f>3000000-40800</f>
        <v>2959200</v>
      </c>
      <c r="P82" s="40"/>
      <c r="Q82" s="33">
        <f>1900+34.4</f>
        <v>1934.4</v>
      </c>
      <c r="R82" s="36">
        <v>1995</v>
      </c>
    </row>
    <row r="83" spans="1:18" s="1" customFormat="1" ht="43.5" customHeight="1">
      <c r="A83" s="82" t="s">
        <v>45</v>
      </c>
      <c r="B83" s="82"/>
      <c r="C83" s="82"/>
      <c r="D83" s="82"/>
      <c r="E83" s="82"/>
      <c r="F83" s="17" t="s">
        <v>93</v>
      </c>
      <c r="G83" s="43" t="s">
        <v>44</v>
      </c>
      <c r="H83" s="43"/>
      <c r="I83" s="43"/>
      <c r="J83" s="39" t="s">
        <v>140</v>
      </c>
      <c r="K83" s="39"/>
      <c r="L83" s="39"/>
      <c r="M83" s="39"/>
      <c r="N83" s="17"/>
      <c r="O83" s="45">
        <f>O84+O85+O86</f>
        <v>4004000</v>
      </c>
      <c r="P83" s="45"/>
      <c r="Q83" s="32">
        <f>SUM(Q84:Q86)</f>
        <v>6525.599999999999</v>
      </c>
      <c r="R83" s="32">
        <f>SUM(R84:R86)</f>
        <v>6529.999999999999</v>
      </c>
    </row>
    <row r="84" spans="1:18" s="1" customFormat="1" ht="27.75" customHeight="1">
      <c r="A84" s="41" t="s">
        <v>30</v>
      </c>
      <c r="B84" s="41"/>
      <c r="C84" s="41"/>
      <c r="D84" s="41"/>
      <c r="E84" s="41"/>
      <c r="F84" s="13" t="s">
        <v>93</v>
      </c>
      <c r="G84" s="38" t="s">
        <v>44</v>
      </c>
      <c r="H84" s="38"/>
      <c r="I84" s="38"/>
      <c r="J84" s="39" t="s">
        <v>140</v>
      </c>
      <c r="K84" s="39"/>
      <c r="L84" s="39"/>
      <c r="M84" s="39"/>
      <c r="N84" s="7" t="s">
        <v>29</v>
      </c>
      <c r="O84" s="40">
        <v>3053600</v>
      </c>
      <c r="P84" s="40"/>
      <c r="Q84" s="33">
        <v>5521.8</v>
      </c>
      <c r="R84" s="35">
        <v>5598.9</v>
      </c>
    </row>
    <row r="85" spans="1:18" s="1" customFormat="1" ht="42" customHeight="1">
      <c r="A85" s="41" t="s">
        <v>9</v>
      </c>
      <c r="B85" s="41"/>
      <c r="C85" s="41"/>
      <c r="D85" s="41"/>
      <c r="E85" s="41"/>
      <c r="F85" s="13" t="s">
        <v>93</v>
      </c>
      <c r="G85" s="38" t="s">
        <v>44</v>
      </c>
      <c r="H85" s="38"/>
      <c r="I85" s="38"/>
      <c r="J85" s="39" t="s">
        <v>140</v>
      </c>
      <c r="K85" s="39"/>
      <c r="L85" s="39"/>
      <c r="M85" s="39"/>
      <c r="N85" s="7" t="s">
        <v>8</v>
      </c>
      <c r="O85" s="40">
        <v>938500</v>
      </c>
      <c r="P85" s="40"/>
      <c r="Q85" s="33">
        <v>969.4</v>
      </c>
      <c r="R85" s="35">
        <v>894.9</v>
      </c>
    </row>
    <row r="86" spans="1:18" s="1" customFormat="1" ht="24.75" customHeight="1">
      <c r="A86" s="41" t="s">
        <v>12</v>
      </c>
      <c r="B86" s="41"/>
      <c r="C86" s="41"/>
      <c r="D86" s="41"/>
      <c r="E86" s="41"/>
      <c r="F86" s="13" t="s">
        <v>93</v>
      </c>
      <c r="G86" s="38" t="s">
        <v>44</v>
      </c>
      <c r="H86" s="38"/>
      <c r="I86" s="38"/>
      <c r="J86" s="39" t="s">
        <v>140</v>
      </c>
      <c r="K86" s="39"/>
      <c r="L86" s="39"/>
      <c r="M86" s="39"/>
      <c r="N86" s="7" t="s">
        <v>11</v>
      </c>
      <c r="O86" s="40">
        <f>11900</f>
        <v>11900</v>
      </c>
      <c r="P86" s="40"/>
      <c r="Q86" s="33">
        <v>34.4</v>
      </c>
      <c r="R86" s="35">
        <v>36.2</v>
      </c>
    </row>
    <row r="87" spans="1:20" s="26" customFormat="1" ht="20.25" customHeight="1">
      <c r="A87" s="60" t="s">
        <v>79</v>
      </c>
      <c r="B87" s="60"/>
      <c r="C87" s="60"/>
      <c r="D87" s="60"/>
      <c r="E87" s="60"/>
      <c r="F87" s="18" t="s">
        <v>93</v>
      </c>
      <c r="G87" s="61" t="s">
        <v>83</v>
      </c>
      <c r="H87" s="61"/>
      <c r="I87" s="61"/>
      <c r="J87" s="61"/>
      <c r="K87" s="61"/>
      <c r="L87" s="61"/>
      <c r="M87" s="61"/>
      <c r="N87" s="18"/>
      <c r="O87" s="62">
        <f>200000</f>
        <v>200000</v>
      </c>
      <c r="P87" s="62"/>
      <c r="Q87" s="31">
        <f aca="true" t="shared" si="0" ref="Q87:R89">Q88</f>
        <v>250</v>
      </c>
      <c r="R87" s="31">
        <f t="shared" si="0"/>
        <v>250</v>
      </c>
      <c r="S87" s="25"/>
      <c r="T87" s="25"/>
    </row>
    <row r="88" spans="1:20" s="26" customFormat="1" ht="20.25" customHeight="1">
      <c r="A88" s="63" t="s">
        <v>47</v>
      </c>
      <c r="B88" s="63"/>
      <c r="C88" s="63"/>
      <c r="D88" s="63"/>
      <c r="E88" s="63"/>
      <c r="F88" s="19" t="s">
        <v>93</v>
      </c>
      <c r="G88" s="64" t="s">
        <v>46</v>
      </c>
      <c r="H88" s="64"/>
      <c r="I88" s="64"/>
      <c r="J88" s="65"/>
      <c r="K88" s="65"/>
      <c r="L88" s="65"/>
      <c r="M88" s="65"/>
      <c r="N88" s="19"/>
      <c r="O88" s="66">
        <f>200000</f>
        <v>200000</v>
      </c>
      <c r="P88" s="66"/>
      <c r="Q88" s="33">
        <f t="shared" si="0"/>
        <v>250</v>
      </c>
      <c r="R88" s="33">
        <f t="shared" si="0"/>
        <v>250</v>
      </c>
      <c r="S88" s="25"/>
      <c r="T88" s="25"/>
    </row>
    <row r="89" spans="1:18" s="1" customFormat="1" ht="30.75" customHeight="1">
      <c r="A89" s="49" t="s">
        <v>141</v>
      </c>
      <c r="B89" s="49"/>
      <c r="C89" s="49"/>
      <c r="D89" s="49"/>
      <c r="E89" s="49"/>
      <c r="F89" s="13" t="s">
        <v>93</v>
      </c>
      <c r="G89" s="38" t="s">
        <v>46</v>
      </c>
      <c r="H89" s="38"/>
      <c r="I89" s="38"/>
      <c r="J89" s="39" t="s">
        <v>142</v>
      </c>
      <c r="K89" s="39"/>
      <c r="L89" s="39"/>
      <c r="M89" s="39"/>
      <c r="N89" s="13"/>
      <c r="O89" s="40">
        <f>200000</f>
        <v>200000</v>
      </c>
      <c r="P89" s="40"/>
      <c r="Q89" s="33">
        <f t="shared" si="0"/>
        <v>250</v>
      </c>
      <c r="R89" s="33">
        <f t="shared" si="0"/>
        <v>250</v>
      </c>
    </row>
    <row r="90" spans="1:18" s="1" customFormat="1" ht="46.5" customHeight="1">
      <c r="A90" s="41" t="s">
        <v>9</v>
      </c>
      <c r="B90" s="41"/>
      <c r="C90" s="41"/>
      <c r="D90" s="41"/>
      <c r="E90" s="41"/>
      <c r="F90" s="13" t="s">
        <v>93</v>
      </c>
      <c r="G90" s="38" t="s">
        <v>46</v>
      </c>
      <c r="H90" s="38"/>
      <c r="I90" s="38"/>
      <c r="J90" s="39" t="s">
        <v>142</v>
      </c>
      <c r="K90" s="39"/>
      <c r="L90" s="39"/>
      <c r="M90" s="39"/>
      <c r="N90" s="7" t="s">
        <v>8</v>
      </c>
      <c r="O90" s="40">
        <f>200000</f>
        <v>200000</v>
      </c>
      <c r="P90" s="40"/>
      <c r="Q90" s="33">
        <v>250</v>
      </c>
      <c r="R90" s="36">
        <v>250</v>
      </c>
    </row>
    <row r="91" spans="1:20" s="26" customFormat="1" ht="33.75" customHeight="1">
      <c r="A91" s="57" t="s">
        <v>80</v>
      </c>
      <c r="B91" s="57"/>
      <c r="C91" s="57"/>
      <c r="D91" s="57"/>
      <c r="E91" s="57"/>
      <c r="F91" s="11" t="s">
        <v>93</v>
      </c>
      <c r="G91" s="58" t="s">
        <v>82</v>
      </c>
      <c r="H91" s="58"/>
      <c r="I91" s="58"/>
      <c r="J91" s="58"/>
      <c r="K91" s="58"/>
      <c r="L91" s="58"/>
      <c r="M91" s="58"/>
      <c r="N91" s="11"/>
      <c r="O91" s="59">
        <f>14464000</f>
        <v>14464000</v>
      </c>
      <c r="P91" s="59"/>
      <c r="Q91" s="31">
        <f>SUM(Q92)</f>
        <v>16947</v>
      </c>
      <c r="R91" s="31">
        <f>SUM(R92)</f>
        <v>16870</v>
      </c>
      <c r="S91" s="25"/>
      <c r="T91" s="25"/>
    </row>
    <row r="92" spans="1:20" s="26" customFormat="1" ht="19.5" customHeight="1">
      <c r="A92" s="47" t="s">
        <v>49</v>
      </c>
      <c r="B92" s="47"/>
      <c r="C92" s="47"/>
      <c r="D92" s="47"/>
      <c r="E92" s="47"/>
      <c r="F92" s="15" t="s">
        <v>93</v>
      </c>
      <c r="G92" s="54" t="s">
        <v>48</v>
      </c>
      <c r="H92" s="54"/>
      <c r="I92" s="54"/>
      <c r="J92" s="55"/>
      <c r="K92" s="55"/>
      <c r="L92" s="55"/>
      <c r="M92" s="55"/>
      <c r="N92" s="15"/>
      <c r="O92" s="56">
        <f>14464000</f>
        <v>14464000</v>
      </c>
      <c r="P92" s="56"/>
      <c r="Q92" s="32">
        <f>SUM(Q93)</f>
        <v>16947</v>
      </c>
      <c r="R92" s="32">
        <f>SUM(R93)</f>
        <v>16870</v>
      </c>
      <c r="S92" s="25"/>
      <c r="T92" s="25"/>
    </row>
    <row r="93" spans="1:18" s="1" customFormat="1" ht="35.25" customHeight="1">
      <c r="A93" s="41" t="s">
        <v>50</v>
      </c>
      <c r="B93" s="41"/>
      <c r="C93" s="41"/>
      <c r="D93" s="41"/>
      <c r="E93" s="41"/>
      <c r="F93" s="13" t="s">
        <v>93</v>
      </c>
      <c r="G93" s="38" t="s">
        <v>48</v>
      </c>
      <c r="H93" s="38"/>
      <c r="I93" s="38"/>
      <c r="J93" s="39" t="s">
        <v>143</v>
      </c>
      <c r="K93" s="39"/>
      <c r="L93" s="39"/>
      <c r="M93" s="39"/>
      <c r="N93" s="13"/>
      <c r="O93" s="40">
        <f>O94+O95+O96</f>
        <v>14464000</v>
      </c>
      <c r="P93" s="40"/>
      <c r="Q93" s="33">
        <f>Q94+Q95+Q96</f>
        <v>16947</v>
      </c>
      <c r="R93" s="33">
        <f>R94+R95+R96</f>
        <v>16870</v>
      </c>
    </row>
    <row r="94" spans="1:18" s="1" customFormat="1" ht="32.25" customHeight="1">
      <c r="A94" s="41" t="s">
        <v>30</v>
      </c>
      <c r="B94" s="41"/>
      <c r="C94" s="41"/>
      <c r="D94" s="41"/>
      <c r="E94" s="41"/>
      <c r="F94" s="13" t="s">
        <v>93</v>
      </c>
      <c r="G94" s="38" t="s">
        <v>48</v>
      </c>
      <c r="H94" s="38"/>
      <c r="I94" s="38"/>
      <c r="J94" s="39" t="s">
        <v>143</v>
      </c>
      <c r="K94" s="39"/>
      <c r="L94" s="39"/>
      <c r="M94" s="39"/>
      <c r="N94" s="7" t="s">
        <v>29</v>
      </c>
      <c r="O94" s="40">
        <f>12001900</f>
        <v>12001900</v>
      </c>
      <c r="P94" s="40"/>
      <c r="Q94" s="33">
        <v>14220</v>
      </c>
      <c r="R94" s="36">
        <v>14931</v>
      </c>
    </row>
    <row r="95" spans="1:18" s="1" customFormat="1" ht="38.25" customHeight="1">
      <c r="A95" s="41" t="s">
        <v>9</v>
      </c>
      <c r="B95" s="41"/>
      <c r="C95" s="41"/>
      <c r="D95" s="41"/>
      <c r="E95" s="41"/>
      <c r="F95" s="13" t="s">
        <v>93</v>
      </c>
      <c r="G95" s="38" t="s">
        <v>48</v>
      </c>
      <c r="H95" s="38"/>
      <c r="I95" s="38"/>
      <c r="J95" s="39" t="s">
        <v>143</v>
      </c>
      <c r="K95" s="39"/>
      <c r="L95" s="39"/>
      <c r="M95" s="39"/>
      <c r="N95" s="7" t="s">
        <v>8</v>
      </c>
      <c r="O95" s="40">
        <f>2458100</f>
        <v>2458100</v>
      </c>
      <c r="P95" s="40"/>
      <c r="Q95" s="33">
        <v>2724</v>
      </c>
      <c r="R95" s="36">
        <v>1936</v>
      </c>
    </row>
    <row r="96" spans="1:18" s="1" customFormat="1" ht="25.5" customHeight="1">
      <c r="A96" s="41" t="s">
        <v>12</v>
      </c>
      <c r="B96" s="41"/>
      <c r="C96" s="41"/>
      <c r="D96" s="41"/>
      <c r="E96" s="41"/>
      <c r="F96" s="13" t="s">
        <v>93</v>
      </c>
      <c r="G96" s="38" t="s">
        <v>48</v>
      </c>
      <c r="H96" s="38"/>
      <c r="I96" s="38"/>
      <c r="J96" s="39" t="s">
        <v>143</v>
      </c>
      <c r="K96" s="39"/>
      <c r="L96" s="39"/>
      <c r="M96" s="39"/>
      <c r="N96" s="7" t="s">
        <v>11</v>
      </c>
      <c r="O96" s="40">
        <f>4000</f>
        <v>4000</v>
      </c>
      <c r="P96" s="40"/>
      <c r="Q96" s="33">
        <v>3</v>
      </c>
      <c r="R96" s="36">
        <v>3</v>
      </c>
    </row>
    <row r="97" spans="1:20" s="26" customFormat="1" ht="26.25" customHeight="1">
      <c r="A97" s="57" t="s">
        <v>77</v>
      </c>
      <c r="B97" s="57"/>
      <c r="C97" s="57"/>
      <c r="D97" s="57"/>
      <c r="E97" s="57"/>
      <c r="F97" s="11" t="s">
        <v>93</v>
      </c>
      <c r="G97" s="58" t="s">
        <v>78</v>
      </c>
      <c r="H97" s="58"/>
      <c r="I97" s="58"/>
      <c r="J97" s="58"/>
      <c r="K97" s="58"/>
      <c r="L97" s="58"/>
      <c r="M97" s="58"/>
      <c r="N97" s="11"/>
      <c r="O97" s="59">
        <f>O98+O101</f>
        <v>204000</v>
      </c>
      <c r="P97" s="59"/>
      <c r="Q97" s="31">
        <f>Q98+Q101</f>
        <v>243.2</v>
      </c>
      <c r="R97" s="31">
        <f>R98+R101</f>
        <v>250.6</v>
      </c>
      <c r="S97" s="25"/>
      <c r="T97" s="25"/>
    </row>
    <row r="98" spans="1:20" s="26" customFormat="1" ht="22.5" customHeight="1">
      <c r="A98" s="47" t="s">
        <v>52</v>
      </c>
      <c r="B98" s="47"/>
      <c r="C98" s="47"/>
      <c r="D98" s="47"/>
      <c r="E98" s="47"/>
      <c r="F98" s="15" t="s">
        <v>93</v>
      </c>
      <c r="G98" s="54" t="s">
        <v>51</v>
      </c>
      <c r="H98" s="54"/>
      <c r="I98" s="54"/>
      <c r="J98" s="55"/>
      <c r="K98" s="55"/>
      <c r="L98" s="55"/>
      <c r="M98" s="55"/>
      <c r="N98" s="15"/>
      <c r="O98" s="56">
        <v>85000</v>
      </c>
      <c r="P98" s="56"/>
      <c r="Q98" s="32">
        <f>Q99</f>
        <v>109</v>
      </c>
      <c r="R98" s="32">
        <f>R99</f>
        <v>115</v>
      </c>
      <c r="S98" s="25"/>
      <c r="T98" s="25"/>
    </row>
    <row r="99" spans="1:18" s="1" customFormat="1" ht="40.5" customHeight="1">
      <c r="A99" s="49" t="s">
        <v>128</v>
      </c>
      <c r="B99" s="49"/>
      <c r="C99" s="49"/>
      <c r="D99" s="49"/>
      <c r="E99" s="49"/>
      <c r="F99" s="13" t="s">
        <v>93</v>
      </c>
      <c r="G99" s="38" t="s">
        <v>51</v>
      </c>
      <c r="H99" s="38"/>
      <c r="I99" s="38"/>
      <c r="J99" s="39" t="s">
        <v>129</v>
      </c>
      <c r="K99" s="39"/>
      <c r="L99" s="39"/>
      <c r="M99" s="39"/>
      <c r="N99" s="13"/>
      <c r="O99" s="40">
        <v>85000</v>
      </c>
      <c r="P99" s="40"/>
      <c r="Q99" s="33">
        <f>Q100</f>
        <v>109</v>
      </c>
      <c r="R99" s="33">
        <f>R100</f>
        <v>115</v>
      </c>
    </row>
    <row r="100" spans="1:18" s="1" customFormat="1" ht="29.25" customHeight="1">
      <c r="A100" s="41" t="s">
        <v>54</v>
      </c>
      <c r="B100" s="41"/>
      <c r="C100" s="41"/>
      <c r="D100" s="41"/>
      <c r="E100" s="41"/>
      <c r="F100" s="13" t="s">
        <v>93</v>
      </c>
      <c r="G100" s="38" t="s">
        <v>51</v>
      </c>
      <c r="H100" s="38"/>
      <c r="I100" s="38"/>
      <c r="J100" s="39" t="s">
        <v>129</v>
      </c>
      <c r="K100" s="39"/>
      <c r="L100" s="39"/>
      <c r="M100" s="39"/>
      <c r="N100" s="7" t="s">
        <v>53</v>
      </c>
      <c r="O100" s="40">
        <v>85000</v>
      </c>
      <c r="P100" s="40"/>
      <c r="Q100" s="33">
        <v>109</v>
      </c>
      <c r="R100" s="36">
        <v>115</v>
      </c>
    </row>
    <row r="101" spans="1:20" s="26" customFormat="1" ht="27" customHeight="1">
      <c r="A101" s="47" t="s">
        <v>56</v>
      </c>
      <c r="B101" s="47"/>
      <c r="C101" s="47"/>
      <c r="D101" s="47"/>
      <c r="E101" s="47"/>
      <c r="F101" s="15" t="s">
        <v>93</v>
      </c>
      <c r="G101" s="54" t="s">
        <v>55</v>
      </c>
      <c r="H101" s="54"/>
      <c r="I101" s="54"/>
      <c r="J101" s="55"/>
      <c r="K101" s="55"/>
      <c r="L101" s="55"/>
      <c r="M101" s="55"/>
      <c r="N101" s="15"/>
      <c r="O101" s="56">
        <f>119000</f>
        <v>119000</v>
      </c>
      <c r="P101" s="56"/>
      <c r="Q101" s="32">
        <f>Q102+Q104</f>
        <v>134.2</v>
      </c>
      <c r="R101" s="32">
        <f>R102+R104</f>
        <v>135.6</v>
      </c>
      <c r="S101" s="25"/>
      <c r="T101" s="25"/>
    </row>
    <row r="102" spans="1:18" s="1" customFormat="1" ht="42" customHeight="1">
      <c r="A102" s="49" t="s">
        <v>130</v>
      </c>
      <c r="B102" s="49"/>
      <c r="C102" s="49"/>
      <c r="D102" s="49"/>
      <c r="E102" s="49"/>
      <c r="F102" s="13" t="s">
        <v>93</v>
      </c>
      <c r="G102" s="38" t="s">
        <v>55</v>
      </c>
      <c r="H102" s="38"/>
      <c r="I102" s="38"/>
      <c r="J102" s="39" t="s">
        <v>131</v>
      </c>
      <c r="K102" s="39"/>
      <c r="L102" s="39"/>
      <c r="M102" s="39"/>
      <c r="N102" s="13"/>
      <c r="O102" s="40">
        <f>119000</f>
        <v>119000</v>
      </c>
      <c r="P102" s="40"/>
      <c r="Q102" s="33">
        <f>Q103</f>
        <v>105</v>
      </c>
      <c r="R102" s="33">
        <f>R103</f>
        <v>105</v>
      </c>
    </row>
    <row r="103" spans="1:18" s="1" customFormat="1" ht="45" customHeight="1">
      <c r="A103" s="41" t="s">
        <v>57</v>
      </c>
      <c r="B103" s="41"/>
      <c r="C103" s="41"/>
      <c r="D103" s="41"/>
      <c r="E103" s="41"/>
      <c r="F103" s="13" t="s">
        <v>93</v>
      </c>
      <c r="G103" s="38" t="s">
        <v>55</v>
      </c>
      <c r="H103" s="38"/>
      <c r="I103" s="38"/>
      <c r="J103" s="39" t="s">
        <v>131</v>
      </c>
      <c r="K103" s="39"/>
      <c r="L103" s="39"/>
      <c r="M103" s="39"/>
      <c r="N103" s="13" t="s">
        <v>132</v>
      </c>
      <c r="O103" s="14"/>
      <c r="P103" s="14"/>
      <c r="Q103" s="33">
        <v>105</v>
      </c>
      <c r="R103" s="36">
        <v>105</v>
      </c>
    </row>
    <row r="104" spans="1:18" s="1" customFormat="1" ht="44.25" customHeight="1">
      <c r="A104" s="49" t="s">
        <v>133</v>
      </c>
      <c r="B104" s="49"/>
      <c r="C104" s="49"/>
      <c r="D104" s="49"/>
      <c r="E104" s="49"/>
      <c r="F104" s="13" t="s">
        <v>93</v>
      </c>
      <c r="G104" s="38" t="s">
        <v>55</v>
      </c>
      <c r="H104" s="38"/>
      <c r="I104" s="38"/>
      <c r="J104" s="39" t="s">
        <v>134</v>
      </c>
      <c r="K104" s="39"/>
      <c r="L104" s="39"/>
      <c r="M104" s="39"/>
      <c r="N104" s="7"/>
      <c r="O104" s="40">
        <f>100000</f>
        <v>100000</v>
      </c>
      <c r="P104" s="40"/>
      <c r="Q104" s="33">
        <f>Q105</f>
        <v>29.2</v>
      </c>
      <c r="R104" s="33">
        <f>R105</f>
        <v>30.6</v>
      </c>
    </row>
    <row r="105" spans="1:18" s="1" customFormat="1" ht="34.5" customHeight="1">
      <c r="A105" s="41" t="s">
        <v>135</v>
      </c>
      <c r="B105" s="41"/>
      <c r="C105" s="41"/>
      <c r="D105" s="41"/>
      <c r="E105" s="41"/>
      <c r="F105" s="13" t="s">
        <v>93</v>
      </c>
      <c r="G105" s="38" t="s">
        <v>55</v>
      </c>
      <c r="H105" s="38"/>
      <c r="I105" s="38"/>
      <c r="J105" s="39" t="s">
        <v>134</v>
      </c>
      <c r="K105" s="39"/>
      <c r="L105" s="39"/>
      <c r="M105" s="39"/>
      <c r="N105" s="7">
        <v>320</v>
      </c>
      <c r="O105" s="40">
        <f>19000</f>
        <v>19000</v>
      </c>
      <c r="P105" s="40"/>
      <c r="Q105" s="33">
        <v>29.2</v>
      </c>
      <c r="R105" s="35">
        <v>30.6</v>
      </c>
    </row>
    <row r="106" spans="1:20" s="26" customFormat="1" ht="22.5" customHeight="1">
      <c r="A106" s="57" t="s">
        <v>81</v>
      </c>
      <c r="B106" s="57"/>
      <c r="C106" s="57"/>
      <c r="D106" s="57"/>
      <c r="E106" s="57"/>
      <c r="F106" s="11" t="s">
        <v>93</v>
      </c>
      <c r="G106" s="58" t="s">
        <v>84</v>
      </c>
      <c r="H106" s="58"/>
      <c r="I106" s="58"/>
      <c r="J106" s="58"/>
      <c r="K106" s="58"/>
      <c r="L106" s="58"/>
      <c r="M106" s="58"/>
      <c r="N106" s="11"/>
      <c r="O106" s="59">
        <f>200000</f>
        <v>200000</v>
      </c>
      <c r="P106" s="59"/>
      <c r="Q106" s="31">
        <f>Q107</f>
        <v>200</v>
      </c>
      <c r="R106" s="31">
        <f>R107</f>
        <v>200</v>
      </c>
      <c r="S106" s="25"/>
      <c r="T106" s="25"/>
    </row>
    <row r="107" spans="1:20" s="26" customFormat="1" ht="22.5" customHeight="1">
      <c r="A107" s="47" t="s">
        <v>59</v>
      </c>
      <c r="B107" s="47"/>
      <c r="C107" s="47"/>
      <c r="D107" s="47"/>
      <c r="E107" s="47"/>
      <c r="F107" s="15" t="s">
        <v>93</v>
      </c>
      <c r="G107" s="54" t="s">
        <v>58</v>
      </c>
      <c r="H107" s="54"/>
      <c r="I107" s="54"/>
      <c r="J107" s="55"/>
      <c r="K107" s="55"/>
      <c r="L107" s="55"/>
      <c r="M107" s="55"/>
      <c r="N107" s="15"/>
      <c r="O107" s="56">
        <f>200000</f>
        <v>200000</v>
      </c>
      <c r="P107" s="56"/>
      <c r="Q107" s="32">
        <f>Q108</f>
        <v>200</v>
      </c>
      <c r="R107" s="32">
        <f>R108</f>
        <v>200</v>
      </c>
      <c r="S107" s="25"/>
      <c r="T107" s="25"/>
    </row>
    <row r="108" spans="1:18" s="1" customFormat="1" ht="35.25" customHeight="1">
      <c r="A108" s="49" t="s">
        <v>144</v>
      </c>
      <c r="B108" s="49"/>
      <c r="C108" s="49"/>
      <c r="D108" s="49"/>
      <c r="E108" s="49"/>
      <c r="F108" s="13" t="s">
        <v>93</v>
      </c>
      <c r="G108" s="38" t="s">
        <v>58</v>
      </c>
      <c r="H108" s="38"/>
      <c r="I108" s="38"/>
      <c r="J108" s="39" t="s">
        <v>145</v>
      </c>
      <c r="K108" s="39"/>
      <c r="L108" s="39"/>
      <c r="M108" s="39"/>
      <c r="N108" s="13"/>
      <c r="O108" s="40">
        <f>200000</f>
        <v>200000</v>
      </c>
      <c r="P108" s="40"/>
      <c r="Q108" s="33">
        <f>O108/1000</f>
        <v>200</v>
      </c>
      <c r="R108" s="33">
        <v>200</v>
      </c>
    </row>
    <row r="109" spans="1:18" s="1" customFormat="1" ht="44.25" customHeight="1">
      <c r="A109" s="51" t="s">
        <v>9</v>
      </c>
      <c r="B109" s="52"/>
      <c r="C109" s="52"/>
      <c r="D109" s="52"/>
      <c r="E109" s="53"/>
      <c r="F109" s="13" t="s">
        <v>93</v>
      </c>
      <c r="G109" s="38" t="s">
        <v>58</v>
      </c>
      <c r="H109" s="38"/>
      <c r="I109" s="38"/>
      <c r="J109" s="39" t="s">
        <v>145</v>
      </c>
      <c r="K109" s="39"/>
      <c r="L109" s="39"/>
      <c r="M109" s="39"/>
      <c r="N109" s="7" t="s">
        <v>8</v>
      </c>
      <c r="O109" s="40">
        <f>200000</f>
        <v>200000</v>
      </c>
      <c r="P109" s="40"/>
      <c r="Q109" s="33">
        <f>O109/1000</f>
        <v>200</v>
      </c>
      <c r="R109" s="36">
        <v>200</v>
      </c>
    </row>
    <row r="110" spans="1:20" s="26" customFormat="1" ht="30.75" customHeight="1">
      <c r="A110" s="57" t="s">
        <v>61</v>
      </c>
      <c r="B110" s="57"/>
      <c r="C110" s="57"/>
      <c r="D110" s="57"/>
      <c r="E110" s="57"/>
      <c r="F110" s="11" t="s">
        <v>93</v>
      </c>
      <c r="G110" s="67">
        <v>1300</v>
      </c>
      <c r="H110" s="67"/>
      <c r="I110" s="67"/>
      <c r="J110" s="58"/>
      <c r="K110" s="58"/>
      <c r="L110" s="58"/>
      <c r="M110" s="58"/>
      <c r="N110" s="11"/>
      <c r="O110" s="59">
        <f>1300000</f>
        <v>1300000</v>
      </c>
      <c r="P110" s="59"/>
      <c r="Q110" s="31">
        <f aca="true" t="shared" si="1" ref="Q110:R112">SUM(Q111)</f>
        <v>2489.1</v>
      </c>
      <c r="R110" s="31">
        <f t="shared" si="1"/>
        <v>2673.5</v>
      </c>
      <c r="S110" s="25"/>
      <c r="T110" s="25"/>
    </row>
    <row r="111" spans="1:20" s="26" customFormat="1" ht="33.75" customHeight="1">
      <c r="A111" s="47" t="s">
        <v>61</v>
      </c>
      <c r="B111" s="47"/>
      <c r="C111" s="47"/>
      <c r="D111" s="47"/>
      <c r="E111" s="47"/>
      <c r="F111" s="15" t="s">
        <v>93</v>
      </c>
      <c r="G111" s="54" t="s">
        <v>60</v>
      </c>
      <c r="H111" s="54"/>
      <c r="I111" s="54"/>
      <c r="J111" s="55"/>
      <c r="K111" s="55"/>
      <c r="L111" s="55"/>
      <c r="M111" s="55"/>
      <c r="N111" s="15"/>
      <c r="O111" s="56">
        <f>1300000</f>
        <v>1300000</v>
      </c>
      <c r="P111" s="56"/>
      <c r="Q111" s="32">
        <f t="shared" si="1"/>
        <v>2489.1</v>
      </c>
      <c r="R111" s="32">
        <f t="shared" si="1"/>
        <v>2673.5</v>
      </c>
      <c r="S111" s="25"/>
      <c r="T111" s="25"/>
    </row>
    <row r="112" spans="1:18" s="1" customFormat="1" ht="36" customHeight="1">
      <c r="A112" s="49" t="s">
        <v>136</v>
      </c>
      <c r="B112" s="49"/>
      <c r="C112" s="49"/>
      <c r="D112" s="49"/>
      <c r="E112" s="49"/>
      <c r="F112" s="13" t="s">
        <v>93</v>
      </c>
      <c r="G112" s="38" t="s">
        <v>60</v>
      </c>
      <c r="H112" s="38"/>
      <c r="I112" s="38"/>
      <c r="J112" s="39" t="s">
        <v>137</v>
      </c>
      <c r="K112" s="39"/>
      <c r="L112" s="39"/>
      <c r="M112" s="39"/>
      <c r="N112" s="13"/>
      <c r="O112" s="40">
        <f>1300000</f>
        <v>1300000</v>
      </c>
      <c r="P112" s="40"/>
      <c r="Q112" s="33">
        <f t="shared" si="1"/>
        <v>2489.1</v>
      </c>
      <c r="R112" s="33">
        <f t="shared" si="1"/>
        <v>2673.5</v>
      </c>
    </row>
    <row r="113" spans="1:18" s="1" customFormat="1" ht="29.25" customHeight="1">
      <c r="A113" s="41" t="s">
        <v>63</v>
      </c>
      <c r="B113" s="41"/>
      <c r="C113" s="41"/>
      <c r="D113" s="41"/>
      <c r="E113" s="41"/>
      <c r="F113" s="13" t="s">
        <v>93</v>
      </c>
      <c r="G113" s="38" t="s">
        <v>60</v>
      </c>
      <c r="H113" s="38"/>
      <c r="I113" s="38"/>
      <c r="J113" s="39" t="s">
        <v>137</v>
      </c>
      <c r="K113" s="39"/>
      <c r="L113" s="39"/>
      <c r="M113" s="39"/>
      <c r="N113" s="7" t="s">
        <v>62</v>
      </c>
      <c r="O113" s="40">
        <f>1300000</f>
        <v>1300000</v>
      </c>
      <c r="P113" s="40"/>
      <c r="Q113" s="33">
        <v>2489.1</v>
      </c>
      <c r="R113" s="35">
        <v>2673.5</v>
      </c>
    </row>
    <row r="114" spans="1:18" s="1" customFormat="1" ht="23.25" customHeight="1">
      <c r="A114" s="50" t="s">
        <v>85</v>
      </c>
      <c r="B114" s="50"/>
      <c r="C114" s="50"/>
      <c r="D114" s="50"/>
      <c r="E114" s="50"/>
      <c r="F114" s="6"/>
      <c r="G114" s="43"/>
      <c r="H114" s="43"/>
      <c r="I114" s="43"/>
      <c r="J114" s="43"/>
      <c r="K114" s="43"/>
      <c r="L114" s="43"/>
      <c r="M114" s="43"/>
      <c r="N114" s="8"/>
      <c r="O114" s="45" t="e">
        <f>O16+O19+O26+#REF!+O29+O32+O45+O48+O52+O66+O71+O74+O98+O101+O111+O57+O83+O87+O92+O107+#REF!</f>
        <v>#REF!</v>
      </c>
      <c r="P114" s="45"/>
      <c r="Q114" s="37">
        <f>Q16+Q19+Q26+Q29+Q32+Q45+Q48+Q52+Q57+Q66+Q71+Q74+Q83+Q88+Q92+Q98+Q101+Q107+Q111</f>
        <v>81500.59999999999</v>
      </c>
      <c r="R114" s="37">
        <f>R16+R19+R26+R29+R32+R45+R48+R52+R57+R66+R71+R74+R83+R88+R92+R98+R101+R107+R111</f>
        <v>77566.20000000001</v>
      </c>
    </row>
  </sheetData>
  <sheetProtection/>
  <mergeCells count="406">
    <mergeCell ref="G95:I95"/>
    <mergeCell ref="J95:M95"/>
    <mergeCell ref="G92:I92"/>
    <mergeCell ref="J92:M92"/>
    <mergeCell ref="G89:I89"/>
    <mergeCell ref="J89:M89"/>
    <mergeCell ref="G28:I28"/>
    <mergeCell ref="J28:M28"/>
    <mergeCell ref="G25:I25"/>
    <mergeCell ref="J25:M25"/>
    <mergeCell ref="G22:I22"/>
    <mergeCell ref="J22:M22"/>
    <mergeCell ref="G43:I43"/>
    <mergeCell ref="J43:M43"/>
    <mergeCell ref="G40:I40"/>
    <mergeCell ref="J40:M40"/>
    <mergeCell ref="G37:I37"/>
    <mergeCell ref="J37:M37"/>
    <mergeCell ref="G41:I41"/>
    <mergeCell ref="J41:M41"/>
    <mergeCell ref="A25:E25"/>
    <mergeCell ref="G70:I70"/>
    <mergeCell ref="J70:M70"/>
    <mergeCell ref="G68:I68"/>
    <mergeCell ref="J68:M68"/>
    <mergeCell ref="G55:I55"/>
    <mergeCell ref="J55:M55"/>
    <mergeCell ref="G51:I51"/>
    <mergeCell ref="G47:I47"/>
    <mergeCell ref="G44:I44"/>
    <mergeCell ref="A70:E70"/>
    <mergeCell ref="A55:E55"/>
    <mergeCell ref="A66:E66"/>
    <mergeCell ref="A68:E68"/>
    <mergeCell ref="A49:E49"/>
    <mergeCell ref="A51:E51"/>
    <mergeCell ref="A53:E53"/>
    <mergeCell ref="O12:P12"/>
    <mergeCell ref="A14:E14"/>
    <mergeCell ref="G14:I14"/>
    <mergeCell ref="J14:M14"/>
    <mergeCell ref="O14:P14"/>
    <mergeCell ref="J12:M13"/>
    <mergeCell ref="N12:N13"/>
    <mergeCell ref="G12:I13"/>
    <mergeCell ref="A12:E13"/>
    <mergeCell ref="F12:F13"/>
    <mergeCell ref="A15:E15"/>
    <mergeCell ref="G15:I15"/>
    <mergeCell ref="J15:M15"/>
    <mergeCell ref="O15:P15"/>
    <mergeCell ref="J16:M16"/>
    <mergeCell ref="O16:P16"/>
    <mergeCell ref="A17:E17"/>
    <mergeCell ref="G17:I17"/>
    <mergeCell ref="J17:M17"/>
    <mergeCell ref="O17:P17"/>
    <mergeCell ref="G16:I16"/>
    <mergeCell ref="A18:E18"/>
    <mergeCell ref="G18:I18"/>
    <mergeCell ref="J18:M18"/>
    <mergeCell ref="O18:P18"/>
    <mergeCell ref="A19:E19"/>
    <mergeCell ref="G19:I19"/>
    <mergeCell ref="J19:M19"/>
    <mergeCell ref="O19:P19"/>
    <mergeCell ref="G20:I20"/>
    <mergeCell ref="J20:M20"/>
    <mergeCell ref="O20:P20"/>
    <mergeCell ref="A21:E21"/>
    <mergeCell ref="G21:I21"/>
    <mergeCell ref="J21:M21"/>
    <mergeCell ref="O21:P21"/>
    <mergeCell ref="A20:E20"/>
    <mergeCell ref="O22:P22"/>
    <mergeCell ref="A23:E23"/>
    <mergeCell ref="G23:I23"/>
    <mergeCell ref="J23:M23"/>
    <mergeCell ref="O23:P23"/>
    <mergeCell ref="A24:E24"/>
    <mergeCell ref="G24:I24"/>
    <mergeCell ref="J24:M24"/>
    <mergeCell ref="O24:P24"/>
    <mergeCell ref="A22:E22"/>
    <mergeCell ref="O28:P28"/>
    <mergeCell ref="O25:P25"/>
    <mergeCell ref="A26:E26"/>
    <mergeCell ref="G26:I26"/>
    <mergeCell ref="J26:M26"/>
    <mergeCell ref="O26:P26"/>
    <mergeCell ref="A27:E27"/>
    <mergeCell ref="G27:I27"/>
    <mergeCell ref="J27:M27"/>
    <mergeCell ref="O27:P27"/>
    <mergeCell ref="J29:M29"/>
    <mergeCell ref="O29:P29"/>
    <mergeCell ref="A30:E30"/>
    <mergeCell ref="G30:I30"/>
    <mergeCell ref="J30:M30"/>
    <mergeCell ref="O30:P30"/>
    <mergeCell ref="G29:I29"/>
    <mergeCell ref="A31:E31"/>
    <mergeCell ref="G31:I31"/>
    <mergeCell ref="J31:M31"/>
    <mergeCell ref="O31:P31"/>
    <mergeCell ref="A32:E32"/>
    <mergeCell ref="G32:I32"/>
    <mergeCell ref="J32:M32"/>
    <mergeCell ref="O32:P32"/>
    <mergeCell ref="G33:I33"/>
    <mergeCell ref="J33:M33"/>
    <mergeCell ref="O33:P33"/>
    <mergeCell ref="A34:E34"/>
    <mergeCell ref="G34:I34"/>
    <mergeCell ref="J34:M34"/>
    <mergeCell ref="O34:P34"/>
    <mergeCell ref="A33:E33"/>
    <mergeCell ref="G35:I35"/>
    <mergeCell ref="J35:M35"/>
    <mergeCell ref="O35:P35"/>
    <mergeCell ref="A36:E36"/>
    <mergeCell ref="G36:I36"/>
    <mergeCell ref="J36:M36"/>
    <mergeCell ref="O36:P36"/>
    <mergeCell ref="A35:E35"/>
    <mergeCell ref="O37:P37"/>
    <mergeCell ref="A38:E38"/>
    <mergeCell ref="G38:I38"/>
    <mergeCell ref="J38:M38"/>
    <mergeCell ref="O38:P38"/>
    <mergeCell ref="A39:E39"/>
    <mergeCell ref="G39:I39"/>
    <mergeCell ref="J39:M39"/>
    <mergeCell ref="A37:E37"/>
    <mergeCell ref="O41:P41"/>
    <mergeCell ref="A42:E42"/>
    <mergeCell ref="G42:I42"/>
    <mergeCell ref="J42:M42"/>
    <mergeCell ref="O42:P42"/>
    <mergeCell ref="O44:P44"/>
    <mergeCell ref="J44:M44"/>
    <mergeCell ref="A41:E41"/>
    <mergeCell ref="A43:E43"/>
    <mergeCell ref="A44:E44"/>
    <mergeCell ref="G45:I45"/>
    <mergeCell ref="J45:M45"/>
    <mergeCell ref="O45:P45"/>
    <mergeCell ref="A46:E46"/>
    <mergeCell ref="G46:I46"/>
    <mergeCell ref="J46:M46"/>
    <mergeCell ref="O46:P46"/>
    <mergeCell ref="A45:E45"/>
    <mergeCell ref="J47:M47"/>
    <mergeCell ref="O47:P47"/>
    <mergeCell ref="A48:E48"/>
    <mergeCell ref="G48:I48"/>
    <mergeCell ref="J48:M48"/>
    <mergeCell ref="O48:P48"/>
    <mergeCell ref="A47:E47"/>
    <mergeCell ref="G49:I49"/>
    <mergeCell ref="J49:M49"/>
    <mergeCell ref="O49:P49"/>
    <mergeCell ref="A50:E50"/>
    <mergeCell ref="G50:I50"/>
    <mergeCell ref="J50:M50"/>
    <mergeCell ref="O50:P50"/>
    <mergeCell ref="J51:M51"/>
    <mergeCell ref="O51:P51"/>
    <mergeCell ref="A52:E52"/>
    <mergeCell ref="G52:I52"/>
    <mergeCell ref="J52:M52"/>
    <mergeCell ref="O52:P52"/>
    <mergeCell ref="G53:I53"/>
    <mergeCell ref="J53:M53"/>
    <mergeCell ref="O53:P53"/>
    <mergeCell ref="A54:E54"/>
    <mergeCell ref="G54:I54"/>
    <mergeCell ref="J54:M54"/>
    <mergeCell ref="O54:P54"/>
    <mergeCell ref="J67:M67"/>
    <mergeCell ref="O67:P67"/>
    <mergeCell ref="O55:P55"/>
    <mergeCell ref="A56:E56"/>
    <mergeCell ref="G56:I56"/>
    <mergeCell ref="J56:M56"/>
    <mergeCell ref="A65:E65"/>
    <mergeCell ref="G65:I65"/>
    <mergeCell ref="J65:M65"/>
    <mergeCell ref="O65:P65"/>
    <mergeCell ref="O68:P68"/>
    <mergeCell ref="A69:E69"/>
    <mergeCell ref="G69:I69"/>
    <mergeCell ref="J69:M69"/>
    <mergeCell ref="O69:P69"/>
    <mergeCell ref="G66:I66"/>
    <mergeCell ref="J66:M66"/>
    <mergeCell ref="O66:P66"/>
    <mergeCell ref="A67:E67"/>
    <mergeCell ref="G67:I67"/>
    <mergeCell ref="A71:E71"/>
    <mergeCell ref="G71:I71"/>
    <mergeCell ref="J71:M71"/>
    <mergeCell ref="O71:P71"/>
    <mergeCell ref="A72:E72"/>
    <mergeCell ref="G72:I72"/>
    <mergeCell ref="J72:M72"/>
    <mergeCell ref="O72:P72"/>
    <mergeCell ref="G73:I73"/>
    <mergeCell ref="J73:M73"/>
    <mergeCell ref="O73:P73"/>
    <mergeCell ref="A74:E74"/>
    <mergeCell ref="G74:I74"/>
    <mergeCell ref="J74:M74"/>
    <mergeCell ref="O74:P74"/>
    <mergeCell ref="A73:E73"/>
    <mergeCell ref="G75:I75"/>
    <mergeCell ref="J75:M75"/>
    <mergeCell ref="O75:P75"/>
    <mergeCell ref="A76:E76"/>
    <mergeCell ref="G76:I76"/>
    <mergeCell ref="J76:M76"/>
    <mergeCell ref="O76:P76"/>
    <mergeCell ref="A75:E75"/>
    <mergeCell ref="G77:I77"/>
    <mergeCell ref="J77:M77"/>
    <mergeCell ref="O77:P77"/>
    <mergeCell ref="A78:E78"/>
    <mergeCell ref="G78:I78"/>
    <mergeCell ref="J78:M78"/>
    <mergeCell ref="O78:P78"/>
    <mergeCell ref="A77:E77"/>
    <mergeCell ref="G79:I79"/>
    <mergeCell ref="J79:M79"/>
    <mergeCell ref="O79:P79"/>
    <mergeCell ref="A80:E80"/>
    <mergeCell ref="G80:I80"/>
    <mergeCell ref="J80:M80"/>
    <mergeCell ref="O80:P80"/>
    <mergeCell ref="A79:E79"/>
    <mergeCell ref="G97:I97"/>
    <mergeCell ref="J97:M97"/>
    <mergeCell ref="G81:I81"/>
    <mergeCell ref="J81:M81"/>
    <mergeCell ref="O81:P81"/>
    <mergeCell ref="A82:E82"/>
    <mergeCell ref="G82:I82"/>
    <mergeCell ref="J82:M82"/>
    <mergeCell ref="O82:P82"/>
    <mergeCell ref="A81:E81"/>
    <mergeCell ref="O97:P97"/>
    <mergeCell ref="A98:E98"/>
    <mergeCell ref="G98:I98"/>
    <mergeCell ref="J98:M98"/>
    <mergeCell ref="O98:P98"/>
    <mergeCell ref="A99:E99"/>
    <mergeCell ref="G99:I99"/>
    <mergeCell ref="J99:M99"/>
    <mergeCell ref="O99:P99"/>
    <mergeCell ref="A97:E97"/>
    <mergeCell ref="G100:I100"/>
    <mergeCell ref="J100:M100"/>
    <mergeCell ref="O100:P100"/>
    <mergeCell ref="A101:E101"/>
    <mergeCell ref="G101:I101"/>
    <mergeCell ref="J101:M101"/>
    <mergeCell ref="O101:P101"/>
    <mergeCell ref="A100:E100"/>
    <mergeCell ref="G102:I102"/>
    <mergeCell ref="J102:M102"/>
    <mergeCell ref="O102:P102"/>
    <mergeCell ref="A103:E103"/>
    <mergeCell ref="G103:I103"/>
    <mergeCell ref="J103:M103"/>
    <mergeCell ref="A102:E102"/>
    <mergeCell ref="G104:I104"/>
    <mergeCell ref="J104:M104"/>
    <mergeCell ref="O104:P104"/>
    <mergeCell ref="A105:E105"/>
    <mergeCell ref="G105:I105"/>
    <mergeCell ref="J105:M105"/>
    <mergeCell ref="O105:P105"/>
    <mergeCell ref="A104:E104"/>
    <mergeCell ref="O110:P110"/>
    <mergeCell ref="A111:E111"/>
    <mergeCell ref="G111:I111"/>
    <mergeCell ref="J111:M111"/>
    <mergeCell ref="O111:P111"/>
    <mergeCell ref="A110:E110"/>
    <mergeCell ref="O112:P112"/>
    <mergeCell ref="A113:E113"/>
    <mergeCell ref="G113:I113"/>
    <mergeCell ref="J113:M113"/>
    <mergeCell ref="O113:P113"/>
    <mergeCell ref="A112:E112"/>
    <mergeCell ref="G57:I57"/>
    <mergeCell ref="J57:M57"/>
    <mergeCell ref="O57:P57"/>
    <mergeCell ref="A58:E58"/>
    <mergeCell ref="G58:I58"/>
    <mergeCell ref="J58:M58"/>
    <mergeCell ref="O58:P58"/>
    <mergeCell ref="A57:E57"/>
    <mergeCell ref="G59:I59"/>
    <mergeCell ref="J59:M59"/>
    <mergeCell ref="O59:P59"/>
    <mergeCell ref="A60:E60"/>
    <mergeCell ref="G60:I60"/>
    <mergeCell ref="J60:M60"/>
    <mergeCell ref="O60:P60"/>
    <mergeCell ref="A59:E59"/>
    <mergeCell ref="G61:I61"/>
    <mergeCell ref="J61:M61"/>
    <mergeCell ref="O61:P61"/>
    <mergeCell ref="A62:E62"/>
    <mergeCell ref="G62:I62"/>
    <mergeCell ref="J62:M62"/>
    <mergeCell ref="O62:P62"/>
    <mergeCell ref="A61:E61"/>
    <mergeCell ref="O83:P83"/>
    <mergeCell ref="A84:E84"/>
    <mergeCell ref="G84:I84"/>
    <mergeCell ref="J84:M84"/>
    <mergeCell ref="O84:P84"/>
    <mergeCell ref="O85:P85"/>
    <mergeCell ref="A83:E83"/>
    <mergeCell ref="A85:E85"/>
    <mergeCell ref="A86:E86"/>
    <mergeCell ref="G86:I86"/>
    <mergeCell ref="J86:M86"/>
    <mergeCell ref="O86:P86"/>
    <mergeCell ref="G85:I85"/>
    <mergeCell ref="J85:M85"/>
    <mergeCell ref="A87:E87"/>
    <mergeCell ref="G87:I87"/>
    <mergeCell ref="J87:M87"/>
    <mergeCell ref="O87:P87"/>
    <mergeCell ref="A88:E88"/>
    <mergeCell ref="G88:I88"/>
    <mergeCell ref="J88:M88"/>
    <mergeCell ref="O88:P88"/>
    <mergeCell ref="O89:P89"/>
    <mergeCell ref="A90:E90"/>
    <mergeCell ref="G90:I90"/>
    <mergeCell ref="J90:M90"/>
    <mergeCell ref="O90:P90"/>
    <mergeCell ref="A91:E91"/>
    <mergeCell ref="G91:I91"/>
    <mergeCell ref="J91:M91"/>
    <mergeCell ref="O91:P91"/>
    <mergeCell ref="A89:E89"/>
    <mergeCell ref="O92:P92"/>
    <mergeCell ref="A93:E93"/>
    <mergeCell ref="G93:I93"/>
    <mergeCell ref="J93:M93"/>
    <mergeCell ref="O93:P93"/>
    <mergeCell ref="A94:E94"/>
    <mergeCell ref="G94:I94"/>
    <mergeCell ref="J94:M94"/>
    <mergeCell ref="O94:P94"/>
    <mergeCell ref="A92:E92"/>
    <mergeCell ref="O95:P95"/>
    <mergeCell ref="A96:E96"/>
    <mergeCell ref="G96:I96"/>
    <mergeCell ref="J96:M96"/>
    <mergeCell ref="O96:P96"/>
    <mergeCell ref="A106:E106"/>
    <mergeCell ref="G106:I106"/>
    <mergeCell ref="J106:M106"/>
    <mergeCell ref="O106:P106"/>
    <mergeCell ref="A95:E95"/>
    <mergeCell ref="O109:P109"/>
    <mergeCell ref="A107:E107"/>
    <mergeCell ref="G107:I107"/>
    <mergeCell ref="J107:M107"/>
    <mergeCell ref="O107:P107"/>
    <mergeCell ref="A108:E108"/>
    <mergeCell ref="G108:I108"/>
    <mergeCell ref="J108:M108"/>
    <mergeCell ref="O108:P108"/>
    <mergeCell ref="A114:E114"/>
    <mergeCell ref="G114:I114"/>
    <mergeCell ref="J114:M114"/>
    <mergeCell ref="A109:E109"/>
    <mergeCell ref="G109:I109"/>
    <mergeCell ref="J109:M109"/>
    <mergeCell ref="G112:I112"/>
    <mergeCell ref="J112:M112"/>
    <mergeCell ref="G110:I110"/>
    <mergeCell ref="J110:M110"/>
    <mergeCell ref="A6:R9"/>
    <mergeCell ref="G83:I83"/>
    <mergeCell ref="J83:M83"/>
    <mergeCell ref="Q12:R12"/>
    <mergeCell ref="O114:P114"/>
    <mergeCell ref="A16:E16"/>
    <mergeCell ref="A28:E28"/>
    <mergeCell ref="A29:E29"/>
    <mergeCell ref="A40:E40"/>
    <mergeCell ref="A63:E63"/>
    <mergeCell ref="G63:I63"/>
    <mergeCell ref="J63:M63"/>
    <mergeCell ref="O63:P63"/>
    <mergeCell ref="A64:E64"/>
    <mergeCell ref="G64:I64"/>
    <mergeCell ref="J64:M64"/>
    <mergeCell ref="O64:P64"/>
  </mergeCells>
  <printOptions/>
  <pageMargins left="0.984251968503937" right="0.3937007874015748" top="0.5905511811023623" bottom="0.1968503937007874" header="0.5118110236220472" footer="0.5118110236220472"/>
  <pageSetup fitToHeight="5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2016-11-14T09:08:23Z</cp:lastPrinted>
  <dcterms:created xsi:type="dcterms:W3CDTF">2014-11-08T09:26:37Z</dcterms:created>
  <dcterms:modified xsi:type="dcterms:W3CDTF">2016-12-13T13:54:45Z</dcterms:modified>
  <cp:category/>
  <cp:version/>
  <cp:contentType/>
  <cp:contentStatus/>
</cp:coreProperties>
</file>